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5" yWindow="0" windowWidth="17325" windowHeight="11880" activeTab="0"/>
  </bookViews>
  <sheets>
    <sheet name="Depenses" sheetId="1" r:id="rId1"/>
    <sheet name="Recettes" sheetId="2" r:id="rId2"/>
    <sheet name="Tresorerie" sheetId="3" r:id="rId3"/>
    <sheet name="Previsionnel" sheetId="4" r:id="rId4"/>
    <sheet name="Ecarts" sheetId="5" r:id="rId5"/>
    <sheet name="Resultats" sheetId="6" r:id="rId6"/>
    <sheet name="Compta" sheetId="7" r:id="rId7"/>
    <sheet name="PrevisC" sheetId="8" r:id="rId8"/>
    <sheet name="EcartsC" sheetId="9" r:id="rId9"/>
    <sheet name="Aide" sheetId="10" state="hidden" r:id="rId10"/>
    <sheet name="Fiche" sheetId="11" r:id="rId11"/>
  </sheets>
  <definedNames>
    <definedName name="banque_1">'Tresorerie'!$F$42</definedName>
    <definedName name="banque_2">'Tresorerie'!$I$42</definedName>
    <definedName name="banque_3">'Tresorerie'!$L$42</definedName>
    <definedName name="banque_4">'Tresorerie'!$O$42</definedName>
    <definedName name="banque_5">'Tresorerie'!$R$42</definedName>
    <definedName name="cmpt_banque">'Tresorerie'!$E$5:$R$5</definedName>
    <definedName name="compta" localSheetId="9">'Aide'!#REF!</definedName>
    <definedName name="compta_1" localSheetId="9">'Aide'!$B$2:$B$162</definedName>
    <definedName name="dateD">'Depenses'!$B$7</definedName>
    <definedName name="dateR">'Recettes'!$B$7</definedName>
    <definedName name="ecart_in">'Ecarts'!$G$7</definedName>
    <definedName name="ecart_out">'Ecarts'!$B$7</definedName>
    <definedName name="_xlnm.Print_Titles" localSheetId="0">'Depenses'!$1:$6</definedName>
    <definedName name="_xlnm.Print_Titles" localSheetId="1">'Recettes'!$1:$6</definedName>
    <definedName name="_xlnm.Print_Titles" localSheetId="2">'Tresorerie'!$1:$6</definedName>
    <definedName name="in_col1">'Recettes'!$F$39</definedName>
    <definedName name="in_col2">'Recettes'!$G$39</definedName>
    <definedName name="in_col3">'Recettes'!$H$39</definedName>
    <definedName name="in_col4">'Recettes'!$I$39</definedName>
    <definedName name="in_col5">'Recettes'!$J$39</definedName>
    <definedName name="j_depenses">'Depenses'!$F$7:$K$36</definedName>
    <definedName name="j_recettes">'Recettes'!$F$7:$J$38</definedName>
    <definedName name="j_tresor">'Tresorerie'!$B$8:$R$40</definedName>
    <definedName name="n_compteD">'Compta'!$B$7:$B$36</definedName>
    <definedName name="n_compteR">'Compta'!$F$7:$F$36</definedName>
    <definedName name="ncompteD">'Depenses'!$D$7</definedName>
    <definedName name="ncompteR">'Recettes'!$D$7</definedName>
    <definedName name="npieceD">'Depenses'!$C$7</definedName>
    <definedName name="npieceR">'Recettes'!$C$7</definedName>
    <definedName name="npieceT">'Tresorerie'!$C$8</definedName>
    <definedName name="out_col1">'Depenses'!$F$37</definedName>
    <definedName name="out_col2">'Depenses'!$G$37</definedName>
    <definedName name="out_col3">'Depenses'!$H$37</definedName>
    <definedName name="out_col4">'Depenses'!$I$37</definedName>
    <definedName name="out_col5">'Depenses'!$J$37</definedName>
    <definedName name="out_col6">'Depenses'!$K$37</definedName>
    <definedName name="prev_in_1">'Previsionnel'!$E$6</definedName>
    <definedName name="prev_in_2">'Previsionnel'!$E$7</definedName>
    <definedName name="prev_in_3">'Previsionnel'!$E$8</definedName>
    <definedName name="prev_in_4">'Previsionnel'!$E$9</definedName>
    <definedName name="prev_in_5">'Previsionnel'!$E$10</definedName>
    <definedName name="prev_out_1">'Previsionnel'!$C$6</definedName>
    <definedName name="prev_out_2">'Previsionnel'!$C$7</definedName>
    <definedName name="prev_out_3">'Previsionnel'!$C$8</definedName>
    <definedName name="prev_out_4">'Previsionnel'!$C$9</definedName>
    <definedName name="prev_out_5">'Previsionnel'!$C$10</definedName>
    <definedName name="prev_out_6">'Previsionnel'!$C$11</definedName>
    <definedName name="prev_provis">'Previsionnel'!$C$13</definedName>
    <definedName name="prev_repris">'Previsionnel'!$E$13</definedName>
    <definedName name="result_in">'Resultats'!$E$6</definedName>
    <definedName name="result_out">'Resultats'!$C$6</definedName>
    <definedName name="tot_in">'Recettes'!$F$39:$J$39</definedName>
    <definedName name="tot_out">'Depenses'!$F$37:$K$37</definedName>
    <definedName name="totD">'Compta'!$D$7</definedName>
    <definedName name="totR">'Compta'!$H$7</definedName>
    <definedName name="txtD">'Depenses'!$E$7</definedName>
    <definedName name="txtR">'Recettes'!$E$7</definedName>
    <definedName name="txtT">'Tresorerie'!$D$8</definedName>
    <definedName name="_xlnm.Print_Area" localSheetId="6">'Compta'!$B$1:$H$40</definedName>
    <definedName name="_xlnm.Print_Area" localSheetId="0">'Depenses'!$B$1:$K$39</definedName>
    <definedName name="_xlnm.Print_Area" localSheetId="4">'Ecarts'!$B$1:$K$18</definedName>
    <definedName name="_xlnm.Print_Area" localSheetId="8">'EcartsC'!$B$1:$L$38</definedName>
    <definedName name="_xlnm.Print_Area" localSheetId="10">'Fiche'!$A$1:$K$33</definedName>
    <definedName name="_xlnm.Print_Area" localSheetId="7">'PrevisC'!$B$1:$H$37</definedName>
    <definedName name="_xlnm.Print_Area" localSheetId="3">'Previsionnel'!$B$1:$E$16</definedName>
    <definedName name="_xlnm.Print_Area" localSheetId="1">'Recettes'!$B$1:$J$41</definedName>
    <definedName name="_xlnm.Print_Area" localSheetId="5">'Resultats'!$F$25:$M$47</definedName>
    <definedName name="_xlnm.Print_Area" localSheetId="2">'Tresorerie'!$B$1:$R$43</definedName>
  </definedNames>
  <calcPr fullCalcOnLoad="1"/>
</workbook>
</file>

<file path=xl/sharedStrings.xml><?xml version="1.0" encoding="utf-8"?>
<sst xmlns="http://schemas.openxmlformats.org/spreadsheetml/2006/main" count="608" uniqueCount="486">
  <si>
    <t>Fournitures non stockables (eau, énergie)</t>
  </si>
  <si>
    <t>Produits exceptionnels sur gestion</t>
  </si>
  <si>
    <t>60A</t>
  </si>
  <si>
    <t>74H</t>
  </si>
  <si>
    <t>74I</t>
  </si>
  <si>
    <t>75A</t>
  </si>
  <si>
    <t>75B</t>
  </si>
  <si>
    <t>76A</t>
  </si>
  <si>
    <t>Frais postaux et télécom</t>
  </si>
  <si>
    <t>Achats</t>
  </si>
  <si>
    <t>Férération</t>
  </si>
  <si>
    <t>Taxes</t>
  </si>
  <si>
    <t>Comptabilité associative</t>
  </si>
  <si>
    <t>Sous-traitance générale</t>
  </si>
  <si>
    <t xml:space="preserve">Locations </t>
  </si>
  <si>
    <t>Compte de résultat 2006-2007</t>
  </si>
  <si>
    <t>Total produits</t>
  </si>
  <si>
    <t>Prévu</t>
  </si>
  <si>
    <t>Réalisé</t>
  </si>
  <si>
    <t>SOLDES</t>
  </si>
  <si>
    <t>%</t>
  </si>
  <si>
    <t>TRESORERIE 2006-07</t>
  </si>
  <si>
    <t>Initial exercice</t>
  </si>
  <si>
    <t>74G</t>
  </si>
  <si>
    <t>Provisions année suivante</t>
  </si>
  <si>
    <t>Fournitures d'entretien et de petit équipement</t>
  </si>
  <si>
    <t>74D</t>
  </si>
  <si>
    <t>74E</t>
  </si>
  <si>
    <t>Achats matériels</t>
  </si>
  <si>
    <t>Subvention communale</t>
  </si>
  <si>
    <t>70C</t>
  </si>
  <si>
    <t>74A</t>
  </si>
  <si>
    <t>Dépenses</t>
  </si>
  <si>
    <t>Autres fournitures</t>
  </si>
  <si>
    <t>Produits - Recettes</t>
  </si>
  <si>
    <t>Fournitures administratives</t>
  </si>
  <si>
    <t>Chapitres</t>
  </si>
  <si>
    <t xml:space="preserve">Total  </t>
  </si>
  <si>
    <t>Total charges</t>
  </si>
  <si>
    <t>Documentation</t>
  </si>
  <si>
    <t>Services bancaires</t>
  </si>
  <si>
    <t>Ecarts</t>
  </si>
  <si>
    <t>et dons</t>
  </si>
  <si>
    <t>Animations</t>
  </si>
  <si>
    <r>
      <t>Prévisionnel</t>
    </r>
    <r>
      <rPr>
        <sz val="10"/>
        <rFont val="Geneva"/>
        <family val="0"/>
      </rPr>
      <t xml:space="preserve"> selon plan comptable associatif simplifié</t>
    </r>
  </si>
  <si>
    <t>provision</t>
  </si>
  <si>
    <t>reprise</t>
  </si>
  <si>
    <r>
      <t>Ecarts</t>
    </r>
    <r>
      <rPr>
        <sz val="10"/>
        <rFont val="Geneva"/>
        <family val="0"/>
      </rPr>
      <t xml:space="preserve"> selon plan comptable associatif simplifié</t>
    </r>
  </si>
  <si>
    <t>Achats d'études et de prestations de services</t>
  </si>
  <si>
    <t>(budget)</t>
  </si>
  <si>
    <t>Entretien et réparations</t>
  </si>
  <si>
    <t>RECETTES 2006-07</t>
  </si>
  <si>
    <t xml:space="preserve">Solde exercice :  </t>
  </si>
  <si>
    <t xml:space="preserve">Solde :  </t>
  </si>
  <si>
    <t>Ventes matériels</t>
  </si>
  <si>
    <t>CHARGES</t>
  </si>
  <si>
    <t>Total</t>
  </si>
  <si>
    <t>PRODUITS</t>
  </si>
  <si>
    <t>Déplacements, missions et receptions</t>
  </si>
  <si>
    <t>Budget prévisionnel</t>
  </si>
  <si>
    <t>Produits</t>
  </si>
  <si>
    <t>Produits des activités annexes</t>
  </si>
  <si>
    <t>Subvention état</t>
  </si>
  <si>
    <t>Subvention région (FNDS)</t>
  </si>
  <si>
    <t>Autres produits de gestion courante</t>
  </si>
  <si>
    <t>(non affecté ?)</t>
  </si>
  <si>
    <t>Taxes et assurances</t>
  </si>
  <si>
    <t>Recettes diverses</t>
  </si>
  <si>
    <t>61A</t>
  </si>
  <si>
    <t>charges de gestion courante</t>
  </si>
  <si>
    <t>Cotisations</t>
  </si>
  <si>
    <t>Manifestations</t>
  </si>
  <si>
    <t>Conseils d'utilisation</t>
  </si>
  <si>
    <t>Reprises sur amortissements et provisions</t>
  </si>
  <si>
    <t>diverses</t>
  </si>
  <si>
    <t xml:space="preserve">Date : </t>
  </si>
  <si>
    <t>Objet :</t>
  </si>
  <si>
    <t>RECETTES</t>
  </si>
  <si>
    <t>DEPENSES</t>
  </si>
  <si>
    <t>TRESORERIE</t>
  </si>
  <si>
    <t>pièce n°</t>
  </si>
  <si>
    <t>Subventions et dons</t>
  </si>
  <si>
    <t>Manifestations + anim.</t>
  </si>
  <si>
    <t>Achat de matériel</t>
  </si>
  <si>
    <t>Fédération</t>
  </si>
  <si>
    <t>Taxes - assurances</t>
  </si>
  <si>
    <t>Frais gestion</t>
  </si>
  <si>
    <t>Achats divers</t>
  </si>
  <si>
    <t>Opération caisse</t>
  </si>
  <si>
    <t>Remise de chèques</t>
  </si>
  <si>
    <t>Versement</t>
  </si>
  <si>
    <t>Règlement dépenses</t>
  </si>
  <si>
    <t>Détails opération</t>
  </si>
  <si>
    <t>62B</t>
  </si>
  <si>
    <t>62C</t>
  </si>
  <si>
    <t>Subvention département (autres)</t>
  </si>
  <si>
    <t>Exercice du 1 nov 2006 au 31 oct 2007</t>
  </si>
  <si>
    <r>
      <t xml:space="preserve">RESULTATS </t>
    </r>
    <r>
      <rPr>
        <sz val="10"/>
        <rFont val="Geneva"/>
        <family val="0"/>
      </rPr>
      <t>selon plan comptable simplifié</t>
    </r>
    <r>
      <rPr>
        <b/>
        <sz val="10"/>
        <rFont val="Geneva"/>
        <family val="0"/>
      </rPr>
      <t>.</t>
    </r>
  </si>
  <si>
    <t>Total période</t>
  </si>
  <si>
    <t>Totaux</t>
  </si>
  <si>
    <t>Publicité, publications</t>
  </si>
  <si>
    <t>Trésorerie</t>
  </si>
  <si>
    <t>variation</t>
  </si>
  <si>
    <t>Epargne</t>
  </si>
  <si>
    <t>Total cumulé</t>
  </si>
  <si>
    <t>matériels</t>
  </si>
  <si>
    <t>Subvention département (Conseil Général)</t>
  </si>
  <si>
    <t>63A</t>
  </si>
  <si>
    <t>63B</t>
  </si>
  <si>
    <t>64A</t>
  </si>
  <si>
    <t>64B</t>
  </si>
  <si>
    <t>64C</t>
  </si>
  <si>
    <t>Compte</t>
  </si>
  <si>
    <t>65A</t>
  </si>
  <si>
    <t>Achats non stockés de matières et fournitures</t>
  </si>
  <si>
    <t>60B</t>
  </si>
  <si>
    <t>60C</t>
  </si>
  <si>
    <t>60D</t>
  </si>
  <si>
    <t>60E</t>
  </si>
  <si>
    <t>60F</t>
  </si>
  <si>
    <t>Ventes</t>
  </si>
  <si>
    <t>Subventions</t>
  </si>
  <si>
    <t>Divers services (licences)</t>
  </si>
  <si>
    <t>Caisse club</t>
  </si>
  <si>
    <t>Charges exceptionnelles</t>
  </si>
  <si>
    <t>77A</t>
  </si>
  <si>
    <t>77B</t>
  </si>
  <si>
    <t>78A</t>
  </si>
  <si>
    <t>Frais</t>
  </si>
  <si>
    <t>Assurances</t>
  </si>
  <si>
    <t>gestion</t>
  </si>
  <si>
    <t>divers</t>
  </si>
  <si>
    <t>Exercice : 2006-2007</t>
  </si>
  <si>
    <t>Exercice :2006-2007</t>
  </si>
  <si>
    <t>Provisions</t>
  </si>
  <si>
    <t>Subvention organismes sociaux</t>
  </si>
  <si>
    <t>Autres subventions</t>
  </si>
  <si>
    <t>Ventes de prestations de services</t>
  </si>
  <si>
    <t>Charges sociales</t>
  </si>
  <si>
    <t>Autres charges de personnel</t>
  </si>
  <si>
    <t>Produits exceptionnels sur exercices antérieurs</t>
  </si>
  <si>
    <t>Ecart résultant :</t>
  </si>
  <si>
    <t>62D</t>
  </si>
  <si>
    <t>62E</t>
  </si>
  <si>
    <t>62F</t>
  </si>
  <si>
    <t>2006 - 2007</t>
  </si>
  <si>
    <t>Ecarts 2006-2007</t>
  </si>
  <si>
    <t>Montant</t>
  </si>
  <si>
    <t>R ou D</t>
  </si>
  <si>
    <t>par :</t>
  </si>
  <si>
    <t>Remarques :</t>
  </si>
  <si>
    <t>Situation le :</t>
  </si>
  <si>
    <t>Enregistré</t>
  </si>
  <si>
    <t xml:space="preserve">    Chq n° :</t>
  </si>
  <si>
    <t>Banque :</t>
  </si>
  <si>
    <t>Charges - Dépenses</t>
  </si>
  <si>
    <t>74F</t>
  </si>
  <si>
    <t>Divers services extérieurs</t>
  </si>
  <si>
    <t>Produits financiers</t>
  </si>
  <si>
    <t>Dotation aux amortissements et provisions</t>
  </si>
  <si>
    <t>Ventes de marchandises</t>
  </si>
  <si>
    <t>Vente de matériel</t>
  </si>
  <si>
    <t>Opération</t>
  </si>
  <si>
    <t>Ecart sur produits</t>
  </si>
  <si>
    <t>Ecart sur charges</t>
  </si>
  <si>
    <t>Recettes</t>
  </si>
  <si>
    <t>Date</t>
  </si>
  <si>
    <t>compte courant :</t>
  </si>
  <si>
    <t>Manifestations + animations</t>
  </si>
  <si>
    <t>Différence</t>
  </si>
  <si>
    <t>Libellé</t>
  </si>
  <si>
    <t>Rémunérations intermédiaires et honoraires</t>
  </si>
  <si>
    <t>Achats divers et investissements</t>
  </si>
  <si>
    <t>61B</t>
  </si>
  <si>
    <t>61C</t>
  </si>
  <si>
    <t>61D</t>
  </si>
  <si>
    <t>61E</t>
  </si>
  <si>
    <t>61F</t>
  </si>
  <si>
    <t>62A</t>
  </si>
  <si>
    <t>Autres impots et taxes</t>
  </si>
  <si>
    <t>Rémunérations du personnel</t>
  </si>
  <si>
    <t xml:space="preserve">contrôle ---&gt; </t>
  </si>
  <si>
    <t>70A</t>
  </si>
  <si>
    <t>70B</t>
  </si>
  <si>
    <t>Pièce</t>
  </si>
  <si>
    <t>&lt;----  Totaux  ----&gt;</t>
  </si>
  <si>
    <t>Charges</t>
  </si>
  <si>
    <t>Reprise sur provision</t>
  </si>
  <si>
    <t>Impots et taxes sur rémunérations</t>
  </si>
  <si>
    <t>67A</t>
  </si>
  <si>
    <t>68A</t>
  </si>
  <si>
    <t xml:space="preserve">Situation au :  </t>
  </si>
  <si>
    <t>Situation au :</t>
  </si>
  <si>
    <t>Mon club</t>
  </si>
  <si>
    <t>DEPENSES 2006-2007</t>
  </si>
  <si>
    <t>Solde</t>
  </si>
  <si>
    <t>Crédit Mutuel</t>
  </si>
  <si>
    <t>banque_1</t>
  </si>
  <si>
    <t>banque_2</t>
  </si>
  <si>
    <t>banque_3</t>
  </si>
  <si>
    <t>banque_4</t>
  </si>
  <si>
    <t>banque_5</t>
  </si>
  <si>
    <t>cmpt_banque</t>
  </si>
  <si>
    <t>dateD</t>
  </si>
  <si>
    <t>dateR</t>
  </si>
  <si>
    <t>Recettes!Impression_des_titres</t>
  </si>
  <si>
    <t>Tresorerie!Impression_des_titres</t>
  </si>
  <si>
    <t>in_col1</t>
  </si>
  <si>
    <t>in_col2</t>
  </si>
  <si>
    <t>in_col3</t>
  </si>
  <si>
    <t>in_col4</t>
  </si>
  <si>
    <t>in_col5</t>
  </si>
  <si>
    <t>j_depenses</t>
  </si>
  <si>
    <t>j_recettes</t>
  </si>
  <si>
    <t>j_tresor</t>
  </si>
  <si>
    <t>n_compteD</t>
  </si>
  <si>
    <t>n_compteR</t>
  </si>
  <si>
    <t>ncompteD</t>
  </si>
  <si>
    <t>ncompteR</t>
  </si>
  <si>
    <t>npieceD</t>
  </si>
  <si>
    <t>npieceR</t>
  </si>
  <si>
    <t>npieceT</t>
  </si>
  <si>
    <t>out_col1</t>
  </si>
  <si>
    <t>out_col2</t>
  </si>
  <si>
    <t>out_col3</t>
  </si>
  <si>
    <t>out_col4</t>
  </si>
  <si>
    <t>out_col5</t>
  </si>
  <si>
    <t>out_col6</t>
  </si>
  <si>
    <t>prev_in_1</t>
  </si>
  <si>
    <t>prev_in_2</t>
  </si>
  <si>
    <t>prev_in_3</t>
  </si>
  <si>
    <t>prev_in_4</t>
  </si>
  <si>
    <t>prev_in_5</t>
  </si>
  <si>
    <t>prev_out_1</t>
  </si>
  <si>
    <t>prev_out_2</t>
  </si>
  <si>
    <t>prev_out_3</t>
  </si>
  <si>
    <t>prev_out_4</t>
  </si>
  <si>
    <t>prev_out_5</t>
  </si>
  <si>
    <t>prev_out_6</t>
  </si>
  <si>
    <t>prev_provis</t>
  </si>
  <si>
    <t>prev_repris</t>
  </si>
  <si>
    <t>totD</t>
  </si>
  <si>
    <t>totR</t>
  </si>
  <si>
    <t>txtD</t>
  </si>
  <si>
    <t>txtR</t>
  </si>
  <si>
    <t>txtT</t>
  </si>
  <si>
    <t>Compta!Zone_d_impression</t>
  </si>
  <si>
    <t>Depenses!Zone_d_impression</t>
  </si>
  <si>
    <t>Ecarts!Zone_d_impression</t>
  </si>
  <si>
    <t>EcartsC!Zone_d_impression</t>
  </si>
  <si>
    <t>Fiche!Zone_d_impression</t>
  </si>
  <si>
    <t>PrevisC!Zone_d_impression</t>
  </si>
  <si>
    <t>Previsionnel!Zone_d_impression</t>
  </si>
  <si>
    <t>Recettes!Zone_d_impression</t>
  </si>
  <si>
    <t>Tresorerie!Zone_d_impression</t>
  </si>
  <si>
    <t>Depenses!Impression_des_titres</t>
  </si>
  <si>
    <t>tot_in</t>
  </si>
  <si>
    <t>tot_out</t>
  </si>
  <si>
    <t>=Tresorerie!$F$42</t>
  </si>
  <si>
    <t>=Tresorerie!$I$42</t>
  </si>
  <si>
    <t>=Tresorerie!$L$42</t>
  </si>
  <si>
    <t>=Tresorerie!$O$42</t>
  </si>
  <si>
    <t>=Tresorerie!$R$42</t>
  </si>
  <si>
    <t>=Tresorerie!$E$5:$R$5</t>
  </si>
  <si>
    <t>=Depenses!$B$7</t>
  </si>
  <si>
    <t>=Recettes!$B$7</t>
  </si>
  <si>
    <t>=Depenses!$1:$6</t>
  </si>
  <si>
    <t>=Recettes!$1:$6</t>
  </si>
  <si>
    <t>=Tresorerie!$1:$6</t>
  </si>
  <si>
    <t>=Recettes!$F$39</t>
  </si>
  <si>
    <t>=Recettes!$G$39</t>
  </si>
  <si>
    <t>=Recettes!$H$39</t>
  </si>
  <si>
    <t>=Recettes!$I$39</t>
  </si>
  <si>
    <t>=Recettes!$J$39</t>
  </si>
  <si>
    <t>=Tresorerie!$B$8:$R$40</t>
  </si>
  <si>
    <t>=Compta!$B$7:$B$36</t>
  </si>
  <si>
    <t>=Compta!$F$7:$F$36</t>
  </si>
  <si>
    <t>=Depenses!$D$7</t>
  </si>
  <si>
    <t>=Recettes!$D$7</t>
  </si>
  <si>
    <t>=Depenses!$C$7</t>
  </si>
  <si>
    <t>=Recettes!$C$7</t>
  </si>
  <si>
    <t>=Tresorerie!$C$8</t>
  </si>
  <si>
    <t>=Depenses!$F$37</t>
  </si>
  <si>
    <t>=Depenses!$G$37</t>
  </si>
  <si>
    <t>=Depenses!$H$37</t>
  </si>
  <si>
    <t>=Depenses!$I$37</t>
  </si>
  <si>
    <t>=Depenses!$J$37</t>
  </si>
  <si>
    <t>=Depenses!$K$37</t>
  </si>
  <si>
    <t>=Compta!$D$7</t>
  </si>
  <si>
    <t>=Compta!$H$7</t>
  </si>
  <si>
    <t>=Depenses!$E$7</t>
  </si>
  <si>
    <t>=Recettes!$E$7</t>
  </si>
  <si>
    <t>=Tresorerie!$D$8</t>
  </si>
  <si>
    <t>=Compta!$B$1:$H$40</t>
  </si>
  <si>
    <t>=EcartsC!$B$1:$L$38</t>
  </si>
  <si>
    <t>=Fiche!$A$1:$K$33</t>
  </si>
  <si>
    <t>=PrevisC!$B$1:$H$37</t>
  </si>
  <si>
    <t>=Tresorerie!$B$1:$R$43</t>
  </si>
  <si>
    <t>=Depenses!$F$7:$K$36</t>
  </si>
  <si>
    <t>=Recettes!$F$7:$J$38</t>
  </si>
  <si>
    <t>=Previsionnel!$E$6</t>
  </si>
  <si>
    <t>=Previsionnel!$E$7</t>
  </si>
  <si>
    <t>=Previsionnel!$E$8</t>
  </si>
  <si>
    <t>=Previsionnel!$E$9</t>
  </si>
  <si>
    <t>=Previsionnel!$E$10</t>
  </si>
  <si>
    <t>=Previsionnel!$C$6</t>
  </si>
  <si>
    <t>=Previsionnel!$C$7</t>
  </si>
  <si>
    <t>=Previsionnel!$C$8</t>
  </si>
  <si>
    <t>=Previsionnel!$C$9</t>
  </si>
  <si>
    <t>=Previsionnel!$C$10</t>
  </si>
  <si>
    <t>=Previsionnel!$C$11</t>
  </si>
  <si>
    <t>=Recettes!$F$39:$J$39</t>
  </si>
  <si>
    <t>=Depenses!$F$37:$K$37</t>
  </si>
  <si>
    <t>=Depenses!$B$1:$K$39</t>
  </si>
  <si>
    <t>=Recettes!$B$1:$J$41</t>
  </si>
  <si>
    <t>F.F.A.M , CRAM, CDAM</t>
  </si>
  <si>
    <t>Frais de gestion</t>
  </si>
  <si>
    <t>Resultats!Zone_d_impression</t>
  </si>
  <si>
    <t>=Resultats!$F$25:$M$47</t>
  </si>
  <si>
    <t>ecart_in</t>
  </si>
  <si>
    <t>=Ecarts!$G$7</t>
  </si>
  <si>
    <t>ecart_out</t>
  </si>
  <si>
    <t>=Ecarts!$B$7</t>
  </si>
  <si>
    <t>=Previsionnel!$C$13</t>
  </si>
  <si>
    <t>=Previsionnel!$E$13</t>
  </si>
  <si>
    <t>result_in</t>
  </si>
  <si>
    <t>=Resultats!$E$6</t>
  </si>
  <si>
    <t>result_out</t>
  </si>
  <si>
    <t>=Resultats!$C$6</t>
  </si>
  <si>
    <t>Copyright : Les COUCOUS d'Etampes - 2007</t>
  </si>
  <si>
    <t>Ce logiciel est distribué gracieusement et les auteurs se dégagent de toutes responsabilités quant aux conséquences de son utilisation.</t>
  </si>
  <si>
    <t>Cette application a été testée sur quelques versions de Microsoft Excel et il n'est pas certain qu'elle fonctionne correctement sur d'anciennes versions.</t>
  </si>
  <si>
    <t>Lire les conseils avant une première utilisation.</t>
  </si>
  <si>
    <t>Contacts :</t>
  </si>
  <si>
    <t>Merci de nous faire part de toutes remarques positives.</t>
  </si>
  <si>
    <t>Nous avons plaisir à vous rendre service.</t>
  </si>
  <si>
    <t>email : pdt.coucous@wanadoo.fr</t>
  </si>
  <si>
    <t>Principe comptable adopté</t>
  </si>
  <si>
    <t>Elle utilise trois journaux de comptes :</t>
  </si>
  <si>
    <t>Les documents de résultats sont mis à jour automatiquement pour chaque écriture dans un des journaux.</t>
  </si>
  <si>
    <t>Le document "Compta" est celui qui doit être présenté aux autorités territoriales lors d'une demande de subventions, comme le prévoit l'arrêté du 8 avril 1999.</t>
  </si>
  <si>
    <t>Initialisation du classeur</t>
  </si>
  <si>
    <t>Il est conseillé de faire réaliser cette initialisation par un habitué du tableur utilisé.</t>
  </si>
  <si>
    <t>- Pour une première utilisation :</t>
  </si>
  <si>
    <t>Les quatre premières lignes de chaque feuille peuvent supporter les libellés que vous souhaitez (Nom du club, Titrage, Dates de l'exercice, etc ).</t>
  </si>
  <si>
    <t>Vous pouvez ensuite modifier les libellés en tête des colonnes de ces trois journaux.</t>
  </si>
  <si>
    <t>Puis modifiez les libellés des charges et produits sur la feuille "Previsionnel"</t>
  </si>
  <si>
    <t>- Pour les exercices suivants :</t>
  </si>
  <si>
    <t>Le plus simple est d'utiliser une copie de l'exercice précédent, de sélectionner l'intérieur des cadres bleus, et de supprimer le contenu.</t>
  </si>
  <si>
    <t>Reporter ensuite les soldes de comptes de trésorerie dans les cellules adéquates en haut du tableau.</t>
  </si>
  <si>
    <t>La dernière opération consiste à mettre à jour les deux feuilles de prévisionnels.</t>
  </si>
  <si>
    <t>- Conseil :</t>
  </si>
  <si>
    <t>Travaillez toujours sur une copie pour modifier quoique ce soit dans l'organisation des feuilles. (cf Remarques).</t>
  </si>
  <si>
    <t>Barre de commande</t>
  </si>
  <si>
    <t>Une barre flottante de commande (nommé 'Compta1') est affichée à l'ouverture du classeur :</t>
  </si>
  <si>
    <t>Elle permet :</t>
  </si>
  <si>
    <t>Fiche (ou pièce) comptable</t>
  </si>
  <si>
    <t>La fiche comptable est un document essentiel de la comptabilité. Elle doit être un document écrit et doit être archivée (c'est légal). De plus elle facilite les saisies d'écritures et vous pouvez y agrafer factures ou autres justificatifs.</t>
  </si>
  <si>
    <t>Chacune de ces pièces doit être référencée par un numéro unique.</t>
  </si>
  <si>
    <t>Tous les éléments décrivant l'opération y seront portés.</t>
  </si>
  <si>
    <t>Le bordereau y sera agrafé. Sur ce bordereau seront reportés le numéro de cette pièce et le numéro du chèque s'il s'agit d'un règlement.</t>
  </si>
  <si>
    <t>Ici, on choisira le compte comptable 62F qui correspond à "Divers services", car c'est un service "acheté" auprès d'une instance extérieure à l'association.</t>
  </si>
  <si>
    <t>Saisie d'une recette</t>
  </si>
  <si>
    <t>A l'aide de la fiche comptable préparée, dans le journal des recettes, saisir sur une même ligne :</t>
  </si>
  <si>
    <t>Cette dernière valeur validée, il est proposé de passer cette écriture automatiquement dans le journal de trésorerie.</t>
  </si>
  <si>
    <t>Saisie d'une dépense</t>
  </si>
  <si>
    <t>A l'aide de la fiche  comptable préparée, dans le journal des dépenses, saisir sur une même ligne :</t>
  </si>
  <si>
    <t>Un petit dialogue permet de saisir un numéro de chèque si le règlement de cette dépense s'est fait par chèque.</t>
  </si>
  <si>
    <t>Prévisionnels pour l'exercice</t>
  </si>
  <si>
    <t>Au début de chaque exercice, et après avoir initialisé un claseur, deux feuilles sont à documenter :</t>
  </si>
  <si>
    <t>Les charges (dépenses) et les produits (recettes) doivent bien entendu être égaux. Il en est de même entre ces deux prévisionnels.</t>
  </si>
  <si>
    <t>Ces documents doivent être adoptés par l'assemblée générale qui précède cet exercice.</t>
  </si>
  <si>
    <t>L'utilisation des résultats de l'exercice précédent est une aide précieuse pour préparer ces deux documents.</t>
  </si>
  <si>
    <t>Journal de trésorerie</t>
  </si>
  <si>
    <t>Ce journal est automatiquement sélectionné après la saisie du montant d'une recette ou d'une dépense.</t>
  </si>
  <si>
    <t>Date, n° de pièce et libellé sont recopiés sur la première ligne libre.</t>
  </si>
  <si>
    <t>Il est proposé d'y ajouter le n° de chèque (ou une remarque) dans le cas d'une dépense.</t>
  </si>
  <si>
    <t>Le choix du compte de banque est alors proposé. Ceci fait, le montant est recopié dans la colonne adéquate.</t>
  </si>
  <si>
    <t>Cas d'une remise de chèque : il s'agit là d'une opération de trésorerie pure qui sera saisie directement sur la première ligne libre directement dans ce journal.</t>
  </si>
  <si>
    <t>Pour les comptes de banque, une colonne supplémentaire permet de valider l'écriture (x) à réception des relevés de compte par la banque. Cette saisie est manuelle.</t>
  </si>
  <si>
    <t>Contrôle et suivi</t>
  </si>
  <si>
    <t>Lors de la saisie d'une recette ou d'une dépense, outre le code du compte, le montant doit être saisi dans une des colonnes des activités de l'association.</t>
  </si>
  <si>
    <t>Les feuilles "Ecarts" et "Résultats" mises à jour automatiquement permettent d'avoir un contrôle par rapport aux prévisionnels au fur et à mesure des saisies d'opérations.</t>
  </si>
  <si>
    <t>Elles sont également un moyen moins aride que la comptabilité pure pour présenter le bilan annuel par le Trésorier.</t>
  </si>
  <si>
    <t>Provision et reprise</t>
  </si>
  <si>
    <t>Ces opérations correspondent à un ajustement budgétaire d'un exercice sur l'autre et ne constituent pas une opération de recette ou de dépense, ni même de trésorerie.</t>
  </si>
  <si>
    <t>Elles ne s'effectuent généralement qu'une fois par an en fin d'exercice pour provisionner une dépense sur l'exercice suivant, ou en début d'exercice pour alimenter les produits. Du point de vue de la trésorerie courante, elle n'a donc aucune incidence.</t>
  </si>
  <si>
    <t>Ces deux opérations, qui sont rares, sont à gérer manuellement dans les feuilles "Previsionnel", "Ecarts" et "Resultats".</t>
  </si>
  <si>
    <t>Du fait de la mise en place de nombreuses macro-commandes, il est conseillé pour que cette application fonctionne correctement de :</t>
  </si>
  <si>
    <t>- ne pas modifier le nom des feuilles du classeur</t>
  </si>
  <si>
    <t>- ne pas modifier les noms des zones nommées</t>
  </si>
  <si>
    <t>Attention :</t>
  </si>
  <si>
    <t>- toutes les commandes du tableur sont accessibles à l'utilisateur</t>
  </si>
  <si>
    <t>- aucune protection n'a été mise en place afin de faciliter les adaptations. Libre à chacun de sécuriser ce classeur à sa guise.</t>
  </si>
  <si>
    <t>D'autre part, il faut noter que :</t>
  </si>
  <si>
    <t>- l'insertion de lignes supplémentaires se fait automatiquement dans les trois journaux.</t>
  </si>
  <si>
    <t>- les libellés des en-têtes de colonnes sont modifiables dans ces trois journaux.</t>
  </si>
  <si>
    <t>- les libellés des en-têtes de feuilles (lignes 1 à 3) sont modifiables.</t>
  </si>
  <si>
    <t>- la sélection de la zone d'impression des trois journaux est automatisée en passant par la barre flottante 'Compta1'.</t>
  </si>
  <si>
    <t>- le recalcul de la comptabilité est automatique à l'ouverture de la feuille 'Compta'.</t>
  </si>
  <si>
    <t>- le classeur peut être enregistré sous un nom quelconque.</t>
  </si>
  <si>
    <t>- il est possible de modifier (ou ajouter par insertion de cellules dans les cadres bleus) numéros et libellés des comptes du plan comptable simplifié (feuille 'Compta').</t>
  </si>
  <si>
    <t>Il est recommandé de sauvegarder régulièrement le classeur sur un support externe.</t>
  </si>
  <si>
    <t>Un utilisateur confirmé des macros VisualBasic peut éventuellement modifier ou adapter cette application.</t>
  </si>
  <si>
    <t>Adaptations possibles</t>
  </si>
  <si>
    <t>Du fait de nombreuses macro-commandes utilisées, il est déconseillé de modifier l'organisation des feuilles de calcul, de nombreuses cellules ou zones sont nommées et utilisées par ces macros.</t>
  </si>
  <si>
    <t>(la liste en est fournie en bas de la feuille "Fiche").</t>
  </si>
  <si>
    <t>Pour supprimer la dernière colonne, lancer cette fois : COL_EN_MOINS (attention, les données de cette colonne seront perdues).</t>
  </si>
  <si>
    <t>- Conseils :</t>
  </si>
  <si>
    <t>Travaillez toujours sur une copie pour modifier quoique ce soit dans l'organisation des feuilles.</t>
  </si>
  <si>
    <t>Voir aussi : Remarques, Initialisation du classeur</t>
  </si>
  <si>
    <t xml:space="preserve">Cette gestion comptable d'association s'appuie sur le principe de la comptabilité en partie double. </t>
  </si>
  <si>
    <t>(codification des comptes à 2 chiffres et uniquement pour les classes 6 et 7, une lettre ajoutée pour créer des sous-comptes. Ces comptes peuvent être recodifiés).</t>
  </si>
  <si>
    <t>Ceci permettant une présentation plus facile des résultats en fin d'année ainsi qu'un suivi tout au long de l'exercice en cours.</t>
  </si>
  <si>
    <t>Dans les feuilles "Recettes" et "Depenses" vous pouvez ajouter ou supprimer des colonnes de ventilation budgétaire en utilisant des macros commandes spéciales (cf Adaptations possibles).</t>
  </si>
  <si>
    <t xml:space="preserve"> Les autres feuilles de suivi budgétaire seront mises à jour automatiquement.</t>
  </si>
  <si>
    <t>(Effacer les libellés des comptes en tête de colonne, puis sélection des trois colonnes concernées, puis 'Formats', 'Colonne', 'masquer')</t>
  </si>
  <si>
    <t>Dans le journal de "Tresorerie", vous pouvez cacher les colonnes qui vous sont inutiles en fonction du nombre de comptes bancaires (ou caisses) que vous utilisez.</t>
  </si>
  <si>
    <t>Dans la feuille "Compta" vous pouvez ajouter des comptes nouveaux en insérant des cellules à l'intérieur des cadres bleus (Sélection de la ligne en dessous puis 'Insertion','cellules...' et 'décaler vers le bas' ).</t>
  </si>
  <si>
    <t>Une opération identique doit être réalisée avec les feuilles "PrevisC" et "EcartsC" (les formules de ces cellules devront être mises à jour par un copier-coller des cellules en dessous).</t>
  </si>
  <si>
    <t>Dans le cas particulier d'une recette dont le chèque n'a pas été encore remis en banque, il n'est pas nécessaire d'ouvrir le journal de trésorerie.</t>
  </si>
  <si>
    <t>L'écriture sera passée directement dans ce journal lorsque la remise de chèque aura été effectivement faite.</t>
  </si>
  <si>
    <t>Pour insérer des colonnes de ventilation budgétaire dans les feuilles "Recettes" et "Depenses", se placer dans cette feuille et lancer la macro : COL_EN_PLUS,</t>
  </si>
  <si>
    <t xml:space="preserve"> la mise à jour des autres feuilles est automatiquement répercutée. (Outils -&gt; Macro -&gt; Macros...)</t>
  </si>
  <si>
    <t>Dans le journal de "Tresorerie", vous pouvez cacher les colonnes qui vous sont inutiles en fonction du nombre de comptes bancaires (ou caisses) que vous utilisez</t>
  </si>
  <si>
    <t>(Effacer les libellés des comptes en tête de colonne, puis sélection des trois colonnes concernées, puis 'Formats -&gt; Colonne -&gt; Masquer).</t>
  </si>
  <si>
    <t>- de changer de feuille rapidement</t>
  </si>
  <si>
    <t>- de sauver et quitter.</t>
  </si>
  <si>
    <t>- de lancer l'impression des trois journaux avec présélection automatisée.</t>
  </si>
  <si>
    <t>- d'agrandir ou diminuer l'affichage</t>
  </si>
  <si>
    <t>- d'accéder en haut ou bas de feuille</t>
  </si>
  <si>
    <t>- d'appeler un fichier d'aide.</t>
  </si>
  <si>
    <t>Si par exemple, on considère un achat (réglé par chèque) de licences auprès de la FFAM.</t>
  </si>
  <si>
    <t>- la date</t>
  </si>
  <si>
    <t>- le numéro de pièce (indispensable)</t>
  </si>
  <si>
    <t>- le libellé de l'opération</t>
  </si>
  <si>
    <t>- dans la colonne du journal correspondant ('dépenses'), le chapitre budgétaire affecté</t>
  </si>
  <si>
    <t>- dans la colonne 'trésorerie' le mouvement de trésorerie utilisé</t>
  </si>
  <si>
    <t>- le compte affecté (peut être mis à jour au moment de la saisie)</t>
  </si>
  <si>
    <t>- le montant de l'opération</t>
  </si>
  <si>
    <t>- le numéro de cette fiche (obligatoire)</t>
  </si>
  <si>
    <t>- la sélection dans la colonne 'compte' affiche une liste des différents comptes de produits et permet d'en sélectionner un.</t>
  </si>
  <si>
    <t>- le libellé (explicite) de l'opération</t>
  </si>
  <si>
    <t>- le montant à saisir dans la colonne de ventilation budgétaire correspondante.</t>
  </si>
  <si>
    <t>- la sélection dans la colonne 'compte' affiche une liste des différents comptes de charges et permet d'en sélectionner un.</t>
  </si>
  <si>
    <t>- le prévisionnel par répartition budgétaire (feuille "Previsionnel")</t>
  </si>
  <si>
    <t>- le prévisionnel selon le plan comptable (feuille "PrevisC")</t>
  </si>
  <si>
    <t>- journal de recettes (produits)</t>
  </si>
  <si>
    <t>- journal de dépenses (charges)</t>
  </si>
  <si>
    <t>- journal de trésorerie (caisses et banques)</t>
  </si>
  <si>
    <t>Elle est doublée par une possibilité de suivi budgétaire en affectant recettes ou dépenses à une des activités principale de l'association.</t>
  </si>
  <si>
    <t>Carburant écolage</t>
  </si>
  <si>
    <t>Micromotul (10 l)</t>
  </si>
  <si>
    <t>Licences FFAM</t>
  </si>
  <si>
    <t>Réservation Erquy</t>
  </si>
  <si>
    <t>Cotisation CRAM 2007</t>
  </si>
  <si>
    <t>Piles 12V</t>
  </si>
  <si>
    <t>Micromotul</t>
  </si>
  <si>
    <t>2 licences FFAM</t>
  </si>
  <si>
    <t>4 licences</t>
  </si>
  <si>
    <t>Cotisations 2007</t>
  </si>
  <si>
    <t>Carburant (Barège)</t>
  </si>
  <si>
    <t>Vente PSE</t>
  </si>
  <si>
    <t>Vente carburant</t>
  </si>
  <si>
    <t>Accomptes Erquy</t>
  </si>
  <si>
    <t>Subvention FFAM 2005</t>
  </si>
  <si>
    <t>Vente occas (LOGEAIS)</t>
  </si>
  <si>
    <t>Carburant écolage (3019502)</t>
  </si>
  <si>
    <t>x</t>
  </si>
  <si>
    <t>Micromotul (10 l) (3019503)</t>
  </si>
  <si>
    <t>Remise chqs</t>
  </si>
  <si>
    <t>Licences FFAM (3019504)</t>
  </si>
  <si>
    <t>Licences FFAM (3019505)</t>
  </si>
  <si>
    <t>Réservation Erquy (3411251)</t>
  </si>
  <si>
    <t>Cotisation CRAM 2007 (3111252)</t>
  </si>
  <si>
    <t>Licences FFAM (3411254)</t>
  </si>
  <si>
    <t>Micromotul (3411253)</t>
  </si>
  <si>
    <t>2 licences FFAM (3411255)</t>
  </si>
  <si>
    <t>Remise 14 chqs</t>
  </si>
  <si>
    <t>4 licences (3411256)</t>
  </si>
  <si>
    <t>Aide!compta</t>
  </si>
  <si>
    <t>=Aide!#REF!</t>
  </si>
  <si>
    <t>Aide!compta_1</t>
  </si>
  <si>
    <t>=Aide!$B$2:$B$162</t>
  </si>
  <si>
    <t>=Ecarts!$B$1:$K$18</t>
  </si>
  <si>
    <t>=Previsionnel!$B$1:$E$16</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</si>
</sst>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quot; F&quot;;\-#,##0&quot; F&quot;"/>
    <numFmt numFmtId="189" formatCode="#,##0&quot; F&quot;;[Red]\-#,##0&quot; F&quot;"/>
    <numFmt numFmtId="190" formatCode="#,##0.00&quot; F&quot;;\-#,##0.00&quot; F&quot;"/>
    <numFmt numFmtId="191" formatCode="#,##0.00&quot; F&quot;;[Red]\-#,##0.00&quot; F&quot;"/>
    <numFmt numFmtId="192" formatCode="_-* #,##0&quot; F&quot;_-;\-* #,##0&quot; F&quot;_-;_-* &quot;-&quot;&quot; F&quot;_-;_-@_-"/>
    <numFmt numFmtId="193" formatCode="_-* #,##0_ _F_-;\-* #,##0_ _F_-;_-* &quot;-&quot;_ _F_-;_-@_-"/>
    <numFmt numFmtId="194" formatCode="_-* #,##0.00&quot; F&quot;_-;\-* #,##0.00&quot; F&quot;_-;_-* &quot;-&quot;??&quot; F&quot;_-;_-@_-"/>
    <numFmt numFmtId="195" formatCode="_-* #,##0.00_ _F_-;\-* #,##0.00_ _F_-;_-* &quot;-&quot;??_ _F_-;_-@_-"/>
    <numFmt numFmtId="196" formatCode="d/mm/yyyy"/>
    <numFmt numFmtId="197" formatCode="0.0"/>
    <numFmt numFmtId="198" formatCode="0.0%"/>
    <numFmt numFmtId="199" formatCode="#,##0_ ;[Red]\-#,##0\ "/>
    <numFmt numFmtId="200" formatCode="[$-40C]dddd\ d\ mmmm\ yyyy"/>
    <numFmt numFmtId="201" formatCode="d/m/yy;@"/>
    <numFmt numFmtId="202" formatCode="[$-40C]d\-mmm\-yy;@"/>
    <numFmt numFmtId="203" formatCode="[$-40C]d\-mmm;@"/>
    <numFmt numFmtId="204" formatCode="dd/mm"/>
  </numFmts>
  <fonts count="54">
    <font>
      <sz val="10"/>
      <name val="Geneva"/>
      <family val="0"/>
    </font>
    <font>
      <b/>
      <sz val="10"/>
      <name val="Geneva"/>
      <family val="0"/>
    </font>
    <font>
      <i/>
      <sz val="10"/>
      <name val="Geneva"/>
      <family val="0"/>
    </font>
    <font>
      <b/>
      <i/>
      <sz val="10"/>
      <name val="Geneva"/>
      <family val="0"/>
    </font>
    <font>
      <sz val="14"/>
      <name val="Helv"/>
      <family val="0"/>
    </font>
    <font>
      <sz val="14"/>
      <name val="Geneva"/>
      <family val="0"/>
    </font>
    <font>
      <b/>
      <sz val="14"/>
      <name val="Helv"/>
      <family val="0"/>
    </font>
    <font>
      <b/>
      <sz val="18"/>
      <name val="N Helvetica Narrow"/>
      <family val="0"/>
    </font>
    <font>
      <b/>
      <sz val="9"/>
      <name val="Geneva"/>
      <family val="0"/>
    </font>
    <font>
      <sz val="9"/>
      <name val="Helv"/>
      <family val="0"/>
    </font>
    <font>
      <sz val="8"/>
      <name val="Helv"/>
      <family val="0"/>
    </font>
    <font>
      <b/>
      <sz val="24"/>
      <name val="Arial"/>
      <family val="0"/>
    </font>
    <font>
      <sz val="9"/>
      <name val="Geneva"/>
      <family val="0"/>
    </font>
    <font>
      <b/>
      <sz val="10"/>
      <color indexed="10"/>
      <name val="Geneva"/>
      <family val="0"/>
    </font>
    <font>
      <sz val="9"/>
      <color indexed="10"/>
      <name val="Helv"/>
      <family val="0"/>
    </font>
    <font>
      <u val="single"/>
      <sz val="10"/>
      <color indexed="12"/>
      <name val="Geneva"/>
      <family val="0"/>
    </font>
    <font>
      <u val="single"/>
      <sz val="10"/>
      <color indexed="36"/>
      <name val="Geneva"/>
      <family val="0"/>
    </font>
    <font>
      <sz val="10"/>
      <name val="Arial"/>
      <family val="0"/>
    </font>
    <font>
      <b/>
      <sz val="14"/>
      <name val="Arial"/>
      <family val="2"/>
    </font>
    <font>
      <sz val="8"/>
      <name val="Geneva"/>
      <family val="0"/>
    </font>
    <font>
      <b/>
      <sz val="8"/>
      <name val="Arial Narrow"/>
      <family val="2"/>
    </font>
    <font>
      <b/>
      <sz val="9"/>
      <name val="Arial Narrow"/>
      <family val="2"/>
    </font>
    <font>
      <sz val="9"/>
      <name val="Arial"/>
      <family val="2"/>
    </font>
    <font>
      <sz val="9"/>
      <color indexed="10"/>
      <name val="Geneva"/>
      <family val="0"/>
    </font>
    <font>
      <i/>
      <sz val="10"/>
      <color indexed="10"/>
      <name val="Arial"/>
      <family val="0"/>
    </font>
    <font>
      <b/>
      <sz val="10"/>
      <name val="Arial"/>
      <family val="0"/>
    </font>
    <font>
      <b/>
      <sz val="10"/>
      <color indexed="10"/>
      <name val="Arial"/>
      <family val="0"/>
    </font>
    <font>
      <i/>
      <sz val="9"/>
      <name val="Arial"/>
      <family val="0"/>
    </font>
    <font>
      <i/>
      <sz val="9"/>
      <name val="Geneva"/>
      <family val="0"/>
    </font>
    <font>
      <sz val="9"/>
      <color indexed="56"/>
      <name val="Geneva"/>
      <family val="0"/>
    </font>
    <font>
      <b/>
      <sz val="9"/>
      <name val="Helv"/>
      <family val="0"/>
    </font>
    <font>
      <b/>
      <sz val="9"/>
      <name val="Arial"/>
      <family val="0"/>
    </font>
    <font>
      <sz val="9"/>
      <name val="Arial Narrow"/>
      <family val="0"/>
    </font>
    <font>
      <b/>
      <sz val="12"/>
      <name val="Arial Narrow"/>
      <family val="0"/>
    </font>
    <font>
      <sz val="10"/>
      <name val="Arial Narrow"/>
      <family val="0"/>
    </font>
    <font>
      <sz val="9"/>
      <color indexed="10"/>
      <name val="Arial Narrow"/>
      <family val="0"/>
    </font>
    <font>
      <i/>
      <sz val="10"/>
      <name val="Arial"/>
      <family val="0"/>
    </font>
    <font>
      <b/>
      <sz val="12"/>
      <name val="Arial"/>
      <family val="0"/>
    </font>
    <font>
      <b/>
      <i/>
      <sz val="10"/>
      <name val="Arial"/>
      <family val="0"/>
    </font>
    <font>
      <sz val="10"/>
      <color indexed="10"/>
      <name val="Arial"/>
      <family val="0"/>
    </font>
    <font>
      <b/>
      <sz val="10"/>
      <color indexed="12"/>
      <name val="Geneva"/>
      <family val="0"/>
    </font>
    <font>
      <b/>
      <sz val="12"/>
      <color indexed="12"/>
      <name val="Arial Narrow"/>
      <family val="0"/>
    </font>
    <font>
      <b/>
      <sz val="10"/>
      <color indexed="12"/>
      <name val="Arial"/>
      <family val="2"/>
    </font>
    <font>
      <b/>
      <sz val="16"/>
      <name val="Arial"/>
      <family val="2"/>
    </font>
    <font>
      <sz val="8"/>
      <name val="Arial Narrow"/>
      <family val="2"/>
    </font>
    <font>
      <sz val="8"/>
      <name val="Arial"/>
      <family val="2"/>
    </font>
    <font>
      <b/>
      <sz val="9"/>
      <color indexed="10"/>
      <name val="Geneva"/>
      <family val="0"/>
    </font>
    <font>
      <b/>
      <sz val="8"/>
      <name val="Arial"/>
      <family val="0"/>
    </font>
    <font>
      <sz val="4.75"/>
      <name val="Arial"/>
      <family val="0"/>
    </font>
    <font>
      <sz val="5.25"/>
      <name val="Arial"/>
      <family val="0"/>
    </font>
    <font>
      <b/>
      <sz val="9.75"/>
      <name val="Arial"/>
      <family val="2"/>
    </font>
    <font>
      <sz val="12"/>
      <name val="Arial"/>
      <family val="2"/>
    </font>
    <font>
      <sz val="10"/>
      <color indexed="48"/>
      <name val="Arial"/>
      <family val="0"/>
    </font>
    <font>
      <b/>
      <sz val="20"/>
      <color indexed="48"/>
      <name val="Arial"/>
      <family val="2"/>
    </font>
  </fonts>
  <fills count="2">
    <fill>
      <patternFill/>
    </fill>
    <fill>
      <patternFill patternType="gray125"/>
    </fill>
  </fills>
  <borders count="90">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color indexed="63"/>
      </right>
      <top style="thin"/>
      <bottom style="medium"/>
    </border>
    <border>
      <left style="double"/>
      <right style="double"/>
      <top style="double"/>
      <bottom style="double"/>
    </border>
    <border>
      <left style="thin"/>
      <right style="thin"/>
      <top style="medium"/>
      <bottom>
        <color indexed="63"/>
      </bottom>
    </border>
    <border>
      <left style="thin"/>
      <right style="thin"/>
      <top>
        <color indexed="63"/>
      </top>
      <bottom style="medium"/>
    </border>
    <border>
      <left style="thin"/>
      <right style="thin"/>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medium"/>
      <top style="medium"/>
      <bottom style="mediu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thin"/>
      <bottom style="medium"/>
    </border>
    <border>
      <left style="thin"/>
      <right>
        <color indexed="63"/>
      </right>
      <top style="medium"/>
      <bottom style="thin"/>
    </border>
    <border>
      <left style="thin"/>
      <right style="medium"/>
      <top style="thin"/>
      <bottom>
        <color indexed="63"/>
      </bottom>
    </border>
    <border>
      <left>
        <color indexed="63"/>
      </left>
      <right>
        <color indexed="63"/>
      </right>
      <top>
        <color indexed="63"/>
      </top>
      <bottom style="medium"/>
    </border>
    <border>
      <left style="medium">
        <color indexed="10"/>
      </left>
      <right style="medium">
        <color indexed="10"/>
      </right>
      <top style="medium"/>
      <bottom style="medium">
        <color indexed="10"/>
      </bottom>
    </border>
    <border>
      <left style="thin"/>
      <right style="medium"/>
      <top>
        <color indexed="63"/>
      </top>
      <bottom style="thin"/>
    </border>
    <border>
      <left style="thin"/>
      <right style="medium"/>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hair"/>
      <bottom style="hair"/>
    </border>
    <border>
      <left style="medium"/>
      <right style="thin"/>
      <top style="hair"/>
      <bottom style="hair"/>
    </border>
    <border>
      <left>
        <color indexed="63"/>
      </left>
      <right style="thin"/>
      <top style="hair"/>
      <bottom style="hair"/>
    </border>
    <border>
      <left style="thin"/>
      <right style="medium"/>
      <top style="hair"/>
      <bottom style="hair"/>
    </border>
    <border>
      <left style="thin"/>
      <right>
        <color indexed="63"/>
      </right>
      <top style="hair"/>
      <bottom style="hair"/>
    </border>
    <border>
      <left style="thin"/>
      <right style="thin"/>
      <top>
        <color indexed="63"/>
      </top>
      <bottom>
        <color indexed="63"/>
      </bottom>
    </border>
    <border>
      <left style="medium"/>
      <right style="thin"/>
      <top>
        <color indexed="63"/>
      </top>
      <bottom style="medium"/>
    </border>
    <border>
      <left style="thin"/>
      <right style="thin"/>
      <top style="medium">
        <color indexed="12"/>
      </top>
      <bottom style="hair"/>
    </border>
    <border>
      <left style="thin"/>
      <right style="medium">
        <color indexed="12"/>
      </right>
      <top style="medium">
        <color indexed="12"/>
      </top>
      <bottom style="hair"/>
    </border>
    <border>
      <left style="thin"/>
      <right style="medium">
        <color indexed="12"/>
      </right>
      <top style="hair"/>
      <bottom style="hair"/>
    </border>
    <border>
      <left style="thin"/>
      <right style="thin"/>
      <top style="hair"/>
      <bottom style="medium">
        <color indexed="12"/>
      </bottom>
    </border>
    <border>
      <left style="thin"/>
      <right style="medium">
        <color indexed="12"/>
      </right>
      <top style="hair"/>
      <bottom style="medium">
        <color indexed="12"/>
      </bottom>
    </border>
    <border>
      <left style="thin"/>
      <right style="thin"/>
      <top style="hair"/>
      <bottom>
        <color indexed="63"/>
      </bottom>
    </border>
    <border>
      <left style="medium"/>
      <right style="thin"/>
      <top style="hair"/>
      <bottom>
        <color indexed="63"/>
      </bottom>
    </border>
    <border>
      <left>
        <color indexed="63"/>
      </left>
      <right style="thin"/>
      <top style="hair"/>
      <bottom>
        <color indexed="63"/>
      </bottom>
    </border>
    <border>
      <left style="thin"/>
      <right style="medium"/>
      <top style="hair"/>
      <bottom>
        <color indexed="63"/>
      </bottom>
    </border>
    <border>
      <left style="thin"/>
      <right>
        <color indexed="63"/>
      </right>
      <top style="hair"/>
      <bottom>
        <color indexed="63"/>
      </bottom>
    </border>
    <border>
      <left style="medium"/>
      <right style="thin"/>
      <top>
        <color indexed="63"/>
      </top>
      <bottom>
        <color indexed="63"/>
      </bottom>
    </border>
    <border>
      <left style="medium"/>
      <right style="thin"/>
      <top style="medium">
        <color indexed="12"/>
      </top>
      <bottom style="hair"/>
    </border>
    <border>
      <left>
        <color indexed="63"/>
      </left>
      <right style="thin"/>
      <top style="medium">
        <color indexed="12"/>
      </top>
      <bottom style="hair"/>
    </border>
    <border>
      <left style="thin"/>
      <right style="medium"/>
      <top style="medium">
        <color indexed="12"/>
      </top>
      <bottom style="hair"/>
    </border>
    <border>
      <left style="thin"/>
      <right>
        <color indexed="63"/>
      </right>
      <top style="medium">
        <color indexed="12"/>
      </top>
      <bottom style="hair"/>
    </border>
    <border>
      <left style="medium"/>
      <right style="thin"/>
      <top style="hair"/>
      <bottom style="medium">
        <color indexed="12"/>
      </bottom>
    </border>
    <border>
      <left>
        <color indexed="63"/>
      </left>
      <right style="thin"/>
      <top style="hair"/>
      <bottom style="medium">
        <color indexed="12"/>
      </bottom>
    </border>
    <border>
      <left style="thin"/>
      <right style="medium"/>
      <top style="hair"/>
      <bottom style="medium">
        <color indexed="12"/>
      </bottom>
    </border>
    <border>
      <left style="thin"/>
      <right>
        <color indexed="63"/>
      </right>
      <top style="hair"/>
      <bottom style="medium">
        <color indexed="12"/>
      </bottom>
    </border>
    <border>
      <left style="medium">
        <color indexed="12"/>
      </left>
      <right style="thin"/>
      <top style="medium">
        <color indexed="12"/>
      </top>
      <bottom style="thin"/>
    </border>
    <border>
      <left style="thin"/>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thin"/>
      <top style="thin"/>
      <bottom style="medium">
        <color indexed="12"/>
      </bottom>
    </border>
    <border>
      <left style="thin"/>
      <right style="medium">
        <color indexed="12"/>
      </right>
      <top style="thin"/>
      <bottom style="medium">
        <color indexed="12"/>
      </bottom>
    </border>
    <border>
      <left style="medium"/>
      <right style="thin"/>
      <top style="medium">
        <color indexed="12"/>
      </top>
      <bottom style="thin"/>
    </border>
    <border>
      <left style="thin"/>
      <right style="medium"/>
      <top style="medium">
        <color indexed="12"/>
      </top>
      <bottom>
        <color indexed="63"/>
      </bottom>
    </border>
    <border>
      <left style="medium">
        <color indexed="10"/>
      </left>
      <right style="medium">
        <color indexed="10"/>
      </right>
      <top>
        <color indexed="63"/>
      </top>
      <bottom style="medium">
        <color indexed="10"/>
      </bottom>
    </border>
    <border>
      <left style="thin"/>
      <right style="medium">
        <color indexed="12"/>
      </right>
      <top style="hair"/>
      <bottom>
        <color indexed="63"/>
      </bottom>
    </border>
    <border>
      <left style="medium">
        <color indexed="12"/>
      </left>
      <right style="thin"/>
      <top style="medium">
        <color indexed="12"/>
      </top>
      <bottom style="hair"/>
    </border>
    <border>
      <left style="medium">
        <color indexed="12"/>
      </left>
      <right style="thin"/>
      <top style="hair"/>
      <bottom style="hair"/>
    </border>
    <border>
      <left style="medium">
        <color indexed="12"/>
      </left>
      <right style="thin"/>
      <top style="hair"/>
      <bottom>
        <color indexed="63"/>
      </bottom>
    </border>
    <border>
      <left style="medium">
        <color indexed="12"/>
      </left>
      <right style="thin"/>
      <top style="hair"/>
      <bottom style="medium">
        <color indexed="12"/>
      </bottom>
    </border>
    <border>
      <left style="thin"/>
      <right style="medium"/>
      <top style="medium">
        <color indexed="12"/>
      </top>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9" fontId="0" fillId="0" borderId="0" applyFont="0" applyFill="0" applyBorder="0" applyAlignment="0" applyProtection="0"/>
  </cellStyleXfs>
  <cellXfs count="323">
    <xf numFmtId="0" fontId="0" fillId="0" borderId="0" xfId="0" applyAlignment="1">
      <alignment/>
    </xf>
    <xf numFmtId="14" fontId="4" fillId="0" borderId="0" xfId="0" applyNumberFormat="1" applyFont="1" applyAlignment="1">
      <alignment horizontal="center"/>
    </xf>
    <xf numFmtId="0" fontId="5" fillId="0" borderId="0" xfId="0" applyFont="1" applyAlignment="1">
      <alignment/>
    </xf>
    <xf numFmtId="0" fontId="7" fillId="0" borderId="0" xfId="0" applyFont="1" applyAlignment="1">
      <alignment horizontal="center"/>
    </xf>
    <xf numFmtId="0" fontId="0" fillId="0" borderId="0" xfId="0" applyAlignment="1">
      <alignment horizontal="center"/>
    </xf>
    <xf numFmtId="0" fontId="0" fillId="0" borderId="0" xfId="0" applyBorder="1" applyAlignment="1">
      <alignment/>
    </xf>
    <xf numFmtId="0" fontId="9" fillId="0" borderId="0" xfId="0" applyFont="1" applyAlignment="1">
      <alignment/>
    </xf>
    <xf numFmtId="0" fontId="9" fillId="0" borderId="0" xfId="0" applyFont="1" applyAlignment="1">
      <alignment horizontal="right"/>
    </xf>
    <xf numFmtId="16" fontId="9" fillId="0" borderId="0" xfId="0" applyNumberFormat="1" applyFont="1" applyAlignment="1">
      <alignment/>
    </xf>
    <xf numFmtId="14" fontId="10" fillId="0" borderId="0" xfId="0" applyNumberFormat="1" applyFont="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 fillId="0" borderId="0" xfId="0" applyFont="1" applyAlignment="1">
      <alignment horizontal="right"/>
    </xf>
    <xf numFmtId="2" fontId="0" fillId="0" borderId="0" xfId="0" applyNumberFormat="1" applyAlignment="1">
      <alignment/>
    </xf>
    <xf numFmtId="0" fontId="9" fillId="0" borderId="0" xfId="0" applyFont="1" applyBorder="1" applyAlignment="1">
      <alignment horizontal="right"/>
    </xf>
    <xf numFmtId="0" fontId="9" fillId="0" borderId="0" xfId="0" applyFont="1" applyBorder="1" applyAlignment="1">
      <alignment horizontal="center"/>
    </xf>
    <xf numFmtId="2" fontId="9" fillId="0" borderId="0" xfId="0" applyNumberFormat="1" applyFont="1" applyBorder="1" applyAlignment="1">
      <alignment/>
    </xf>
    <xf numFmtId="0" fontId="6" fillId="0" borderId="0" xfId="0" applyFont="1" applyBorder="1" applyAlignment="1">
      <alignment horizontal="center"/>
    </xf>
    <xf numFmtId="0" fontId="11" fillId="0" borderId="0" xfId="0" applyFont="1" applyAlignment="1">
      <alignment horizontal="right"/>
    </xf>
    <xf numFmtId="0" fontId="1" fillId="0" borderId="0" xfId="0" applyFont="1" applyAlignment="1">
      <alignment/>
    </xf>
    <xf numFmtId="0" fontId="0" fillId="0" borderId="1" xfId="0" applyBorder="1" applyAlignment="1">
      <alignment/>
    </xf>
    <xf numFmtId="2" fontId="12" fillId="0" borderId="0" xfId="0" applyNumberFormat="1" applyFont="1" applyAlignment="1">
      <alignment/>
    </xf>
    <xf numFmtId="2" fontId="13" fillId="0" borderId="0" xfId="0" applyNumberFormat="1" applyFont="1" applyAlignment="1">
      <alignment/>
    </xf>
    <xf numFmtId="2" fontId="14" fillId="0" borderId="0" xfId="0" applyNumberFormat="1" applyFont="1" applyAlignment="1">
      <alignment/>
    </xf>
    <xf numFmtId="0" fontId="14" fillId="0" borderId="0" xfId="0" applyFont="1" applyAlignment="1">
      <alignment/>
    </xf>
    <xf numFmtId="2" fontId="1" fillId="0" borderId="0" xfId="0" applyNumberFormat="1" applyFont="1" applyAlignment="1">
      <alignment/>
    </xf>
    <xf numFmtId="0" fontId="0" fillId="0" borderId="2" xfId="0" applyBorder="1" applyAlignment="1">
      <alignment/>
    </xf>
    <xf numFmtId="0" fontId="12" fillId="0" borderId="3" xfId="0" applyFont="1" applyBorder="1" applyAlignment="1">
      <alignment/>
    </xf>
    <xf numFmtId="0" fontId="12" fillId="0" borderId="0" xfId="0" applyFont="1" applyAlignment="1">
      <alignment/>
    </xf>
    <xf numFmtId="0" fontId="12" fillId="0" borderId="4" xfId="0" applyFont="1" applyBorder="1" applyAlignment="1">
      <alignment horizontal="right"/>
    </xf>
    <xf numFmtId="0" fontId="19" fillId="0" borderId="2" xfId="0" applyFont="1" applyBorder="1" applyAlignment="1">
      <alignment horizontal="right"/>
    </xf>
    <xf numFmtId="0" fontId="19" fillId="0" borderId="1" xfId="0" applyFont="1" applyBorder="1" applyAlignment="1">
      <alignment/>
    </xf>
    <xf numFmtId="0" fontId="18"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3"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0" fontId="21" fillId="0" borderId="6" xfId="0" applyFont="1" applyBorder="1" applyAlignment="1">
      <alignment horizontal="center"/>
    </xf>
    <xf numFmtId="2" fontId="13" fillId="0" borderId="10" xfId="0" applyNumberFormat="1" applyFont="1" applyBorder="1" applyAlignment="1">
      <alignment/>
    </xf>
    <xf numFmtId="0" fontId="22" fillId="0" borderId="11" xfId="0" applyFont="1" applyBorder="1" applyAlignment="1">
      <alignment/>
    </xf>
    <xf numFmtId="0" fontId="22" fillId="0" borderId="2" xfId="0" applyFont="1" applyBorder="1" applyAlignment="1">
      <alignment/>
    </xf>
    <xf numFmtId="0" fontId="12" fillId="0" borderId="1" xfId="0" applyFont="1" applyBorder="1" applyAlignment="1">
      <alignment/>
    </xf>
    <xf numFmtId="0" fontId="12" fillId="0" borderId="2" xfId="0" applyFont="1" applyBorder="1" applyAlignment="1">
      <alignment/>
    </xf>
    <xf numFmtId="0" fontId="12" fillId="0" borderId="2" xfId="0" applyFont="1" applyBorder="1" applyAlignment="1">
      <alignment horizontal="right"/>
    </xf>
    <xf numFmtId="0" fontId="22" fillId="0" borderId="1" xfId="0" applyFont="1" applyBorder="1" applyAlignment="1">
      <alignment horizontal="center"/>
    </xf>
    <xf numFmtId="0" fontId="12" fillId="0" borderId="1" xfId="0" applyFont="1" applyBorder="1" applyAlignment="1">
      <alignment horizontal="center"/>
    </xf>
    <xf numFmtId="0" fontId="17" fillId="0" borderId="0" xfId="0" applyFont="1" applyAlignment="1">
      <alignment horizontal="center"/>
    </xf>
    <xf numFmtId="0" fontId="25" fillId="0" borderId="0" xfId="0" applyFont="1" applyAlignment="1">
      <alignment horizontal="center"/>
    </xf>
    <xf numFmtId="49" fontId="22" fillId="0" borderId="12" xfId="0" applyNumberFormat="1" applyFont="1" applyBorder="1" applyAlignment="1">
      <alignment horizontal="center"/>
    </xf>
    <xf numFmtId="0" fontId="31" fillId="0" borderId="0" xfId="0" applyFont="1" applyAlignment="1">
      <alignment horizontal="right"/>
    </xf>
    <xf numFmtId="0" fontId="18" fillId="0" borderId="0" xfId="0" applyFont="1" applyAlignment="1">
      <alignment/>
    </xf>
    <xf numFmtId="0" fontId="22" fillId="0" borderId="0" xfId="0" applyFont="1" applyAlignment="1">
      <alignment horizontal="right"/>
    </xf>
    <xf numFmtId="0" fontId="32" fillId="0" borderId="0" xfId="0" applyFont="1" applyAlignment="1">
      <alignment/>
    </xf>
    <xf numFmtId="0" fontId="34" fillId="0" borderId="0" xfId="0" applyFont="1" applyAlignment="1">
      <alignment/>
    </xf>
    <xf numFmtId="49" fontId="0" fillId="0" borderId="0" xfId="0" applyNumberFormat="1" applyAlignment="1">
      <alignment/>
    </xf>
    <xf numFmtId="49" fontId="5" fillId="0" borderId="0" xfId="0" applyNumberFormat="1" applyFont="1" applyAlignment="1">
      <alignment/>
    </xf>
    <xf numFmtId="49" fontId="21" fillId="0" borderId="6" xfId="0" applyNumberFormat="1" applyFont="1" applyBorder="1" applyAlignment="1">
      <alignment horizontal="center"/>
    </xf>
    <xf numFmtId="49" fontId="9" fillId="0" borderId="0" xfId="0" applyNumberFormat="1" applyFont="1" applyAlignment="1">
      <alignment/>
    </xf>
    <xf numFmtId="49" fontId="32" fillId="0" borderId="0" xfId="0" applyNumberFormat="1" applyFont="1" applyAlignment="1">
      <alignment/>
    </xf>
    <xf numFmtId="0" fontId="22" fillId="0" borderId="0" xfId="0" applyFont="1" applyBorder="1" applyAlignment="1">
      <alignment horizontal="right"/>
    </xf>
    <xf numFmtId="0" fontId="17" fillId="0" borderId="0" xfId="0" applyFont="1" applyAlignment="1">
      <alignment/>
    </xf>
    <xf numFmtId="0" fontId="32" fillId="0" borderId="0" xfId="0" applyFont="1" applyAlignment="1">
      <alignment horizontal="right"/>
    </xf>
    <xf numFmtId="2" fontId="35" fillId="0" borderId="0" xfId="0" applyNumberFormat="1" applyFont="1" applyAlignment="1">
      <alignment/>
    </xf>
    <xf numFmtId="0" fontId="17" fillId="0" borderId="2" xfId="0" applyFont="1" applyBorder="1" applyAlignment="1">
      <alignment/>
    </xf>
    <xf numFmtId="2" fontId="17" fillId="0" borderId="1" xfId="0" applyNumberFormat="1" applyFont="1" applyBorder="1" applyAlignment="1">
      <alignment/>
    </xf>
    <xf numFmtId="0" fontId="17" fillId="0" borderId="1" xfId="0" applyFont="1" applyBorder="1" applyAlignment="1">
      <alignment/>
    </xf>
    <xf numFmtId="0" fontId="36" fillId="0" borderId="8" xfId="0" applyFont="1" applyBorder="1" applyAlignment="1">
      <alignment/>
    </xf>
    <xf numFmtId="2" fontId="36" fillId="0" borderId="3" xfId="0" applyNumberFormat="1" applyFont="1" applyBorder="1" applyAlignment="1">
      <alignment/>
    </xf>
    <xf numFmtId="0" fontId="25"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22" fillId="0" borderId="0" xfId="0" applyFont="1" applyAlignment="1">
      <alignment horizontal="center"/>
    </xf>
    <xf numFmtId="198" fontId="17" fillId="0" borderId="0" xfId="0" applyNumberFormat="1" applyFont="1" applyAlignment="1">
      <alignment horizontal="center"/>
    </xf>
    <xf numFmtId="0" fontId="25" fillId="0" borderId="0" xfId="0" applyFont="1" applyAlignment="1">
      <alignment horizontal="right"/>
    </xf>
    <xf numFmtId="2" fontId="25" fillId="0" borderId="0" xfId="0" applyNumberFormat="1" applyFont="1" applyBorder="1" applyAlignment="1">
      <alignment/>
    </xf>
    <xf numFmtId="0" fontId="25" fillId="0" borderId="13" xfId="0" applyFont="1" applyBorder="1" applyAlignment="1">
      <alignment/>
    </xf>
    <xf numFmtId="0" fontId="25" fillId="0" borderId="14" xfId="0" applyFont="1" applyBorder="1" applyAlignment="1">
      <alignment/>
    </xf>
    <xf numFmtId="1" fontId="31" fillId="0" borderId="14" xfId="0" applyNumberFormat="1" applyFont="1" applyBorder="1" applyAlignment="1">
      <alignment horizontal="right"/>
    </xf>
    <xf numFmtId="2" fontId="31" fillId="0" borderId="15" xfId="0" applyNumberFormat="1" applyFont="1" applyBorder="1" applyAlignment="1">
      <alignment horizontal="center"/>
    </xf>
    <xf numFmtId="0" fontId="18" fillId="0" borderId="0" xfId="0" applyFont="1" applyAlignment="1">
      <alignment horizontal="center"/>
    </xf>
    <xf numFmtId="0" fontId="37" fillId="0" borderId="0" xfId="0" applyFont="1" applyAlignment="1">
      <alignment horizontal="centerContinuous"/>
    </xf>
    <xf numFmtId="0" fontId="17" fillId="0" borderId="16" xfId="0" applyFont="1" applyBorder="1" applyAlignment="1">
      <alignment horizontal="centerContinuous"/>
    </xf>
    <xf numFmtId="0" fontId="17" fillId="0" borderId="17" xfId="0" applyFont="1" applyBorder="1" applyAlignment="1">
      <alignment horizontal="centerContinuous"/>
    </xf>
    <xf numFmtId="2" fontId="17" fillId="0" borderId="18" xfId="0" applyNumberFormat="1" applyFont="1" applyBorder="1" applyAlignment="1">
      <alignment/>
    </xf>
    <xf numFmtId="0" fontId="17" fillId="0" borderId="19" xfId="0" applyFont="1" applyBorder="1" applyAlignment="1">
      <alignment/>
    </xf>
    <xf numFmtId="0" fontId="17" fillId="0" borderId="20" xfId="0" applyFont="1" applyBorder="1" applyAlignment="1">
      <alignment/>
    </xf>
    <xf numFmtId="0" fontId="17" fillId="0" borderId="1" xfId="0" applyFont="1" applyBorder="1" applyAlignment="1">
      <alignment horizontal="left"/>
    </xf>
    <xf numFmtId="2" fontId="17" fillId="0" borderId="18" xfId="0" applyNumberFormat="1" applyFont="1" applyBorder="1" applyAlignment="1">
      <alignment horizontal="right"/>
    </xf>
    <xf numFmtId="2" fontId="17" fillId="0" borderId="0" xfId="0" applyNumberFormat="1" applyFont="1" applyAlignment="1">
      <alignment/>
    </xf>
    <xf numFmtId="0" fontId="17" fillId="0" borderId="21" xfId="0" applyFont="1" applyBorder="1" applyAlignment="1">
      <alignment horizontal="center"/>
    </xf>
    <xf numFmtId="0" fontId="17" fillId="0" borderId="6"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17" fillId="0" borderId="12" xfId="0" applyFont="1" applyBorder="1" applyAlignment="1">
      <alignment/>
    </xf>
    <xf numFmtId="9" fontId="17" fillId="0" borderId="24" xfId="0" applyNumberFormat="1" applyFont="1" applyBorder="1" applyAlignment="1">
      <alignment/>
    </xf>
    <xf numFmtId="9" fontId="17" fillId="0" borderId="25" xfId="0" applyNumberFormat="1" applyFont="1" applyBorder="1" applyAlignment="1">
      <alignment/>
    </xf>
    <xf numFmtId="2" fontId="17" fillId="0" borderId="1" xfId="0" applyNumberFormat="1" applyFont="1" applyBorder="1" applyAlignment="1">
      <alignment horizontal="left"/>
    </xf>
    <xf numFmtId="2" fontId="26" fillId="0" borderId="0" xfId="0" applyNumberFormat="1" applyFont="1" applyAlignment="1">
      <alignment/>
    </xf>
    <xf numFmtId="0" fontId="31" fillId="0" borderId="26" xfId="0" applyFont="1" applyBorder="1" applyAlignment="1">
      <alignment horizontal="centerContinuous"/>
    </xf>
    <xf numFmtId="0" fontId="31" fillId="0" borderId="27" xfId="0" applyFont="1" applyBorder="1" applyAlignment="1">
      <alignment horizontal="centerContinuous"/>
    </xf>
    <xf numFmtId="0" fontId="22" fillId="0" borderId="26" xfId="0" applyFont="1" applyBorder="1" applyAlignment="1">
      <alignment horizontal="centerContinuous"/>
    </xf>
    <xf numFmtId="0" fontId="37" fillId="0" borderId="5" xfId="0" applyFont="1" applyBorder="1" applyAlignment="1">
      <alignment horizontal="center"/>
    </xf>
    <xf numFmtId="49" fontId="17" fillId="0" borderId="0" xfId="0" applyNumberFormat="1" applyFont="1" applyAlignment="1">
      <alignment vertical="top" wrapText="1"/>
    </xf>
    <xf numFmtId="0" fontId="17" fillId="0" borderId="0" xfId="0" applyFont="1" applyAlignment="1">
      <alignment/>
    </xf>
    <xf numFmtId="0" fontId="37" fillId="0" borderId="0" xfId="0" applyFont="1" applyAlignment="1">
      <alignment/>
    </xf>
    <xf numFmtId="0" fontId="43" fillId="0" borderId="28" xfId="0" applyFont="1" applyBorder="1" applyAlignment="1">
      <alignment horizontal="center"/>
    </xf>
    <xf numFmtId="0" fontId="17" fillId="0" borderId="28" xfId="0" applyFont="1" applyBorder="1" applyAlignment="1">
      <alignment/>
    </xf>
    <xf numFmtId="0" fontId="17" fillId="0" borderId="0" xfId="0" applyFont="1" applyAlignment="1">
      <alignment horizontal="right"/>
    </xf>
    <xf numFmtId="0" fontId="17" fillId="0" borderId="0" xfId="0" applyFont="1" applyAlignment="1">
      <alignment horizontal="center" vertical="center"/>
    </xf>
    <xf numFmtId="0" fontId="17" fillId="0" borderId="0" xfId="0" applyFont="1" applyAlignment="1">
      <alignment vertical="center"/>
    </xf>
    <xf numFmtId="0" fontId="0" fillId="0" borderId="0" xfId="0" applyAlignment="1">
      <alignment horizontal="right"/>
    </xf>
    <xf numFmtId="0" fontId="17" fillId="0" borderId="0" xfId="0" applyFont="1" applyBorder="1" applyAlignment="1">
      <alignment/>
    </xf>
    <xf numFmtId="0" fontId="45" fillId="0" borderId="0" xfId="0" applyFont="1" applyAlignment="1">
      <alignment/>
    </xf>
    <xf numFmtId="0" fontId="45" fillId="0" borderId="0" xfId="0" applyFont="1" applyAlignment="1">
      <alignment vertical="center"/>
    </xf>
    <xf numFmtId="0" fontId="20" fillId="0" borderId="29" xfId="0" applyFont="1" applyBorder="1" applyAlignment="1">
      <alignment horizontal="center"/>
    </xf>
    <xf numFmtId="4" fontId="22" fillId="0" borderId="30" xfId="0" applyNumberFormat="1" applyFont="1" applyBorder="1" applyAlignment="1">
      <alignment/>
    </xf>
    <xf numFmtId="4" fontId="25" fillId="0" borderId="24" xfId="0" applyNumberFormat="1" applyFont="1" applyBorder="1" applyAlignment="1">
      <alignment/>
    </xf>
    <xf numFmtId="4" fontId="22" fillId="0" borderId="13" xfId="0" applyNumberFormat="1" applyFont="1" applyBorder="1" applyAlignment="1">
      <alignment/>
    </xf>
    <xf numFmtId="4" fontId="25" fillId="0" borderId="25" xfId="0" applyNumberFormat="1" applyFont="1" applyBorder="1" applyAlignment="1">
      <alignment/>
    </xf>
    <xf numFmtId="4" fontId="27" fillId="0" borderId="13" xfId="0" applyNumberFormat="1" applyFont="1" applyBorder="1" applyAlignment="1">
      <alignment/>
    </xf>
    <xf numFmtId="4" fontId="12" fillId="0" borderId="13" xfId="0" applyNumberFormat="1" applyFont="1" applyBorder="1" applyAlignment="1">
      <alignment/>
    </xf>
    <xf numFmtId="4" fontId="12" fillId="0" borderId="13" xfId="0" applyNumberFormat="1" applyFont="1" applyBorder="1" applyAlignment="1">
      <alignment horizontal="right"/>
    </xf>
    <xf numFmtId="4" fontId="12" fillId="0" borderId="2" xfId="0" applyNumberFormat="1" applyFont="1" applyBorder="1" applyAlignment="1">
      <alignment horizontal="right"/>
    </xf>
    <xf numFmtId="4" fontId="26" fillId="0" borderId="31" xfId="0" applyNumberFormat="1" applyFont="1" applyBorder="1" applyAlignment="1">
      <alignment/>
    </xf>
    <xf numFmtId="4" fontId="22" fillId="0" borderId="32" xfId="0" applyNumberFormat="1" applyFont="1" applyBorder="1" applyAlignment="1">
      <alignment horizontal="right"/>
    </xf>
    <xf numFmtId="4" fontId="30" fillId="0" borderId="28" xfId="0" applyNumberFormat="1" applyFont="1" applyBorder="1" applyAlignment="1">
      <alignment/>
    </xf>
    <xf numFmtId="4" fontId="1" fillId="0" borderId="0" xfId="0" applyNumberFormat="1" applyFont="1" applyAlignment="1">
      <alignment horizontal="right"/>
    </xf>
    <xf numFmtId="4" fontId="26" fillId="0" borderId="33" xfId="0" applyNumberFormat="1" applyFont="1" applyBorder="1" applyAlignment="1">
      <alignment/>
    </xf>
    <xf numFmtId="4" fontId="17" fillId="0" borderId="11" xfId="0" applyNumberFormat="1" applyFont="1" applyBorder="1" applyAlignment="1">
      <alignment/>
    </xf>
    <xf numFmtId="4" fontId="17" fillId="0" borderId="25" xfId="0" applyNumberFormat="1" applyFont="1" applyBorder="1" applyAlignment="1">
      <alignment/>
    </xf>
    <xf numFmtId="4" fontId="17" fillId="0" borderId="34" xfId="0" applyNumberFormat="1" applyFont="1" applyBorder="1" applyAlignment="1">
      <alignment/>
    </xf>
    <xf numFmtId="4" fontId="17" fillId="0" borderId="35" xfId="0" applyNumberFormat="1" applyFont="1" applyBorder="1" applyAlignment="1">
      <alignment/>
    </xf>
    <xf numFmtId="4" fontId="17" fillId="0" borderId="2" xfId="0" applyNumberFormat="1" applyFont="1" applyBorder="1" applyAlignment="1">
      <alignment/>
    </xf>
    <xf numFmtId="4" fontId="17" fillId="0" borderId="29" xfId="0" applyNumberFormat="1" applyFont="1" applyBorder="1" applyAlignment="1">
      <alignment/>
    </xf>
    <xf numFmtId="4" fontId="17" fillId="0" borderId="0" xfId="0" applyNumberFormat="1" applyFont="1" applyAlignment="1">
      <alignment/>
    </xf>
    <xf numFmtId="4" fontId="25" fillId="0" borderId="2" xfId="0" applyNumberFormat="1" applyFont="1" applyBorder="1" applyAlignment="1">
      <alignment/>
    </xf>
    <xf numFmtId="4" fontId="25" fillId="0" borderId="11" xfId="0" applyNumberFormat="1" applyFont="1" applyBorder="1" applyAlignment="1">
      <alignment/>
    </xf>
    <xf numFmtId="4" fontId="17" fillId="0" borderId="13" xfId="0" applyNumberFormat="1" applyFont="1" applyBorder="1" applyAlignment="1">
      <alignment/>
    </xf>
    <xf numFmtId="4" fontId="36" fillId="0" borderId="4" xfId="0" applyNumberFormat="1" applyFont="1" applyBorder="1" applyAlignment="1">
      <alignment/>
    </xf>
    <xf numFmtId="4" fontId="25" fillId="0" borderId="0" xfId="0" applyNumberFormat="1" applyFont="1" applyAlignment="1">
      <alignment/>
    </xf>
    <xf numFmtId="4" fontId="22" fillId="0" borderId="0" xfId="0" applyNumberFormat="1" applyFont="1" applyAlignment="1">
      <alignment/>
    </xf>
    <xf numFmtId="4" fontId="25" fillId="0" borderId="28" xfId="0" applyNumberFormat="1" applyFont="1" applyBorder="1" applyAlignment="1">
      <alignment/>
    </xf>
    <xf numFmtId="4" fontId="25" fillId="0" borderId="16" xfId="0" applyNumberFormat="1" applyFont="1" applyBorder="1" applyAlignment="1">
      <alignment/>
    </xf>
    <xf numFmtId="4" fontId="17" fillId="0" borderId="0" xfId="0" applyNumberFormat="1" applyFont="1" applyBorder="1" applyAlignment="1">
      <alignment horizontal="right"/>
    </xf>
    <xf numFmtId="4" fontId="17" fillId="0" borderId="36" xfId="0" applyNumberFormat="1" applyFont="1" applyBorder="1" applyAlignment="1">
      <alignment horizontal="right"/>
    </xf>
    <xf numFmtId="4" fontId="25" fillId="0" borderId="36" xfId="0" applyNumberFormat="1" applyFont="1" applyBorder="1" applyAlignment="1">
      <alignment/>
    </xf>
    <xf numFmtId="4" fontId="25" fillId="0" borderId="37" xfId="0" applyNumberFormat="1" applyFont="1" applyBorder="1" applyAlignment="1">
      <alignment/>
    </xf>
    <xf numFmtId="4" fontId="40" fillId="0" borderId="0" xfId="0" applyNumberFormat="1" applyFont="1" applyAlignment="1">
      <alignment/>
    </xf>
    <xf numFmtId="4" fontId="12" fillId="0" borderId="24" xfId="0" applyNumberFormat="1" applyFont="1" applyBorder="1" applyAlignment="1">
      <alignment/>
    </xf>
    <xf numFmtId="4" fontId="12" fillId="0" borderId="25" xfId="0" applyNumberFormat="1" applyFont="1" applyBorder="1" applyAlignment="1">
      <alignment/>
    </xf>
    <xf numFmtId="4" fontId="8" fillId="0" borderId="28" xfId="0" applyNumberFormat="1" applyFont="1" applyBorder="1" applyAlignment="1">
      <alignment/>
    </xf>
    <xf numFmtId="4" fontId="28" fillId="0" borderId="25" xfId="0" applyNumberFormat="1" applyFont="1" applyBorder="1" applyAlignment="1">
      <alignment/>
    </xf>
    <xf numFmtId="4" fontId="0" fillId="0" borderId="25" xfId="0" applyNumberFormat="1" applyFont="1" applyBorder="1" applyAlignment="1">
      <alignment/>
    </xf>
    <xf numFmtId="4" fontId="0" fillId="0" borderId="31" xfId="0" applyNumberFormat="1" applyFont="1" applyBorder="1" applyAlignment="1">
      <alignment/>
    </xf>
    <xf numFmtId="4" fontId="8" fillId="0" borderId="0" xfId="0" applyNumberFormat="1" applyFont="1" applyAlignment="1">
      <alignment/>
    </xf>
    <xf numFmtId="4" fontId="33" fillId="0" borderId="38" xfId="0" applyNumberFormat="1" applyFont="1" applyBorder="1" applyAlignment="1">
      <alignment/>
    </xf>
    <xf numFmtId="4" fontId="33" fillId="0" borderId="2" xfId="0" applyNumberFormat="1" applyFont="1" applyBorder="1" applyAlignment="1">
      <alignment/>
    </xf>
    <xf numFmtId="4" fontId="33" fillId="0" borderId="38" xfId="0" applyNumberFormat="1" applyFont="1" applyBorder="1" applyAlignment="1">
      <alignment horizontal="center"/>
    </xf>
    <xf numFmtId="4" fontId="41" fillId="0" borderId="2" xfId="0" applyNumberFormat="1" applyFont="1" applyBorder="1" applyAlignment="1">
      <alignment/>
    </xf>
    <xf numFmtId="4" fontId="33" fillId="0" borderId="28" xfId="0" applyNumberFormat="1" applyFont="1" applyBorder="1" applyAlignment="1">
      <alignment/>
    </xf>
    <xf numFmtId="4" fontId="33" fillId="0" borderId="0" xfId="0" applyNumberFormat="1" applyFont="1" applyBorder="1" applyAlignment="1">
      <alignment/>
    </xf>
    <xf numFmtId="4" fontId="33" fillId="0" borderId="0" xfId="0" applyNumberFormat="1" applyFont="1" applyBorder="1" applyAlignment="1">
      <alignment horizontal="center"/>
    </xf>
    <xf numFmtId="4" fontId="33" fillId="0" borderId="0" xfId="0" applyNumberFormat="1" applyFont="1" applyBorder="1" applyAlignment="1">
      <alignment horizontal="right"/>
    </xf>
    <xf numFmtId="4" fontId="33" fillId="0" borderId="0" xfId="0" applyNumberFormat="1" applyFont="1" applyAlignment="1">
      <alignment/>
    </xf>
    <xf numFmtId="4" fontId="9" fillId="0" borderId="0" xfId="0" applyNumberFormat="1" applyFont="1" applyAlignment="1">
      <alignment/>
    </xf>
    <xf numFmtId="4" fontId="9" fillId="0" borderId="0" xfId="0" applyNumberFormat="1" applyFont="1" applyBorder="1" applyAlignment="1">
      <alignment/>
    </xf>
    <xf numFmtId="4" fontId="33" fillId="0" borderId="28" xfId="0" applyNumberFormat="1" applyFont="1" applyBorder="1" applyAlignment="1">
      <alignment horizontal="right"/>
    </xf>
    <xf numFmtId="4" fontId="34" fillId="0" borderId="0" xfId="0" applyNumberFormat="1" applyFont="1" applyAlignment="1">
      <alignment/>
    </xf>
    <xf numFmtId="4" fontId="34" fillId="0" borderId="0" xfId="0" applyNumberFormat="1" applyFont="1" applyBorder="1" applyAlignment="1">
      <alignment/>
    </xf>
    <xf numFmtId="4" fontId="32" fillId="0" borderId="0" xfId="0" applyNumberFormat="1" applyFont="1" applyAlignment="1">
      <alignment/>
    </xf>
    <xf numFmtId="0" fontId="22" fillId="0" borderId="39" xfId="0" applyFont="1" applyFill="1" applyBorder="1" applyAlignment="1">
      <alignment/>
    </xf>
    <xf numFmtId="4" fontId="22" fillId="0" borderId="40" xfId="0" applyNumberFormat="1" applyFont="1" applyFill="1" applyBorder="1" applyAlignment="1">
      <alignment/>
    </xf>
    <xf numFmtId="4" fontId="22" fillId="0" borderId="39" xfId="0" applyNumberFormat="1" applyFont="1" applyFill="1" applyBorder="1" applyAlignment="1">
      <alignment/>
    </xf>
    <xf numFmtId="4" fontId="22" fillId="0" borderId="41" xfId="0" applyNumberFormat="1" applyFont="1" applyFill="1" applyBorder="1" applyAlignment="1">
      <alignment horizontal="center"/>
    </xf>
    <xf numFmtId="4" fontId="22" fillId="0" borderId="42" xfId="0" applyNumberFormat="1" applyFont="1" applyFill="1" applyBorder="1" applyAlignment="1">
      <alignment/>
    </xf>
    <xf numFmtId="0" fontId="22" fillId="0" borderId="39" xfId="0" applyFont="1" applyFill="1" applyBorder="1" applyAlignment="1">
      <alignment/>
    </xf>
    <xf numFmtId="49" fontId="22" fillId="0" borderId="39" xfId="0" applyNumberFormat="1" applyFont="1" applyFill="1" applyBorder="1" applyAlignment="1">
      <alignment horizontal="center"/>
    </xf>
    <xf numFmtId="4" fontId="22" fillId="0" borderId="39" xfId="0" applyNumberFormat="1" applyFont="1" applyFill="1" applyBorder="1" applyAlignment="1">
      <alignment/>
    </xf>
    <xf numFmtId="2" fontId="22" fillId="0" borderId="39" xfId="0" applyNumberFormat="1" applyFont="1" applyFill="1" applyBorder="1" applyAlignment="1">
      <alignment/>
    </xf>
    <xf numFmtId="0" fontId="31" fillId="0" borderId="10" xfId="0" applyFont="1" applyBorder="1" applyAlignment="1">
      <alignment horizontal="centerContinuous"/>
    </xf>
    <xf numFmtId="4" fontId="22" fillId="0" borderId="43" xfId="0" applyNumberFormat="1" applyFont="1" applyFill="1" applyBorder="1" applyAlignment="1">
      <alignment/>
    </xf>
    <xf numFmtId="0" fontId="20" fillId="0" borderId="44" xfId="0" applyFont="1" applyBorder="1" applyAlignment="1">
      <alignment horizontal="center"/>
    </xf>
    <xf numFmtId="49" fontId="20" fillId="0" borderId="44" xfId="0" applyNumberFormat="1" applyFont="1" applyBorder="1" applyAlignment="1">
      <alignment horizontal="center"/>
    </xf>
    <xf numFmtId="0" fontId="32" fillId="0" borderId="0" xfId="0" applyFont="1" applyBorder="1" applyAlignment="1">
      <alignment/>
    </xf>
    <xf numFmtId="0" fontId="32" fillId="0" borderId="0" xfId="0" applyFont="1" applyBorder="1" applyAlignment="1">
      <alignment horizontal="right"/>
    </xf>
    <xf numFmtId="4" fontId="32" fillId="0" borderId="45" xfId="0" applyNumberFormat="1" applyFont="1" applyBorder="1" applyAlignment="1">
      <alignment/>
    </xf>
    <xf numFmtId="4" fontId="32" fillId="0" borderId="7" xfId="0" applyNumberFormat="1" applyFont="1" applyBorder="1" applyAlignment="1">
      <alignment/>
    </xf>
    <xf numFmtId="0" fontId="9" fillId="0" borderId="0" xfId="0" applyFont="1" applyBorder="1" applyAlignment="1">
      <alignment/>
    </xf>
    <xf numFmtId="49" fontId="9" fillId="0" borderId="0" xfId="0" applyNumberFormat="1" applyFont="1" applyBorder="1" applyAlignment="1">
      <alignment/>
    </xf>
    <xf numFmtId="4" fontId="22" fillId="0" borderId="45" xfId="0" applyNumberFormat="1" applyFont="1" applyBorder="1" applyAlignment="1">
      <alignment/>
    </xf>
    <xf numFmtId="4" fontId="22" fillId="0" borderId="7" xfId="0" applyNumberFormat="1" applyFont="1" applyBorder="1" applyAlignment="1">
      <alignment/>
    </xf>
    <xf numFmtId="0" fontId="22" fillId="0" borderId="46" xfId="0" applyFont="1" applyFill="1" applyBorder="1" applyAlignment="1">
      <alignment/>
    </xf>
    <xf numFmtId="49" fontId="22" fillId="0" borderId="46" xfId="0" applyNumberFormat="1" applyFont="1" applyFill="1" applyBorder="1" applyAlignment="1">
      <alignment horizontal="center"/>
    </xf>
    <xf numFmtId="4" fontId="22" fillId="0" borderId="46" xfId="0" applyNumberFormat="1" applyFont="1" applyFill="1" applyBorder="1" applyAlignment="1">
      <alignment/>
    </xf>
    <xf numFmtId="4" fontId="22" fillId="0" borderId="47" xfId="0" applyNumberFormat="1" applyFont="1" applyFill="1" applyBorder="1" applyAlignment="1">
      <alignment/>
    </xf>
    <xf numFmtId="4" fontId="22" fillId="0" borderId="48" xfId="0" applyNumberFormat="1" applyFont="1" applyFill="1" applyBorder="1" applyAlignment="1">
      <alignment/>
    </xf>
    <xf numFmtId="0" fontId="22" fillId="0" borderId="49" xfId="0" applyFont="1" applyFill="1" applyBorder="1" applyAlignment="1">
      <alignment/>
    </xf>
    <xf numFmtId="49" fontId="22" fillId="0" borderId="49" xfId="0" applyNumberFormat="1" applyFont="1" applyFill="1" applyBorder="1" applyAlignment="1">
      <alignment/>
    </xf>
    <xf numFmtId="4" fontId="22" fillId="0" borderId="49" xfId="0" applyNumberFormat="1" applyFont="1" applyFill="1" applyBorder="1" applyAlignment="1">
      <alignment/>
    </xf>
    <xf numFmtId="4" fontId="22" fillId="0" borderId="50" xfId="0" applyNumberFormat="1" applyFont="1" applyFill="1" applyBorder="1" applyAlignment="1">
      <alignment/>
    </xf>
    <xf numFmtId="0" fontId="9" fillId="0" borderId="51" xfId="0" applyFont="1" applyBorder="1" applyAlignment="1">
      <alignment/>
    </xf>
    <xf numFmtId="0" fontId="22" fillId="0" borderId="51" xfId="0" applyFont="1" applyBorder="1" applyAlignment="1">
      <alignment horizontal="right"/>
    </xf>
    <xf numFmtId="4" fontId="22" fillId="0" borderId="52" xfId="0" applyNumberFormat="1" applyFont="1" applyBorder="1" applyAlignment="1">
      <alignment/>
    </xf>
    <xf numFmtId="4" fontId="22" fillId="0" borderId="51" xfId="0" applyNumberFormat="1" applyFont="1" applyBorder="1" applyAlignment="1">
      <alignment/>
    </xf>
    <xf numFmtId="4" fontId="22" fillId="0" borderId="53" xfId="0" applyNumberFormat="1" applyFont="1" applyBorder="1" applyAlignment="1">
      <alignment horizontal="center"/>
    </xf>
    <xf numFmtId="4" fontId="22" fillId="0" borderId="54" xfId="0" applyNumberFormat="1" applyFont="1" applyBorder="1" applyAlignment="1">
      <alignment/>
    </xf>
    <xf numFmtId="4" fontId="22" fillId="0" borderId="55" xfId="0" applyNumberFormat="1" applyFont="1" applyBorder="1" applyAlignment="1">
      <alignment/>
    </xf>
    <xf numFmtId="4" fontId="22" fillId="0" borderId="23" xfId="0" applyNumberFormat="1" applyFont="1" applyBorder="1" applyAlignment="1">
      <alignment/>
    </xf>
    <xf numFmtId="0" fontId="22" fillId="0" borderId="0" xfId="0" applyFont="1" applyBorder="1" applyAlignment="1">
      <alignment/>
    </xf>
    <xf numFmtId="4" fontId="22" fillId="0" borderId="56" xfId="0" applyNumberFormat="1" applyFont="1" applyBorder="1" applyAlignment="1">
      <alignment/>
    </xf>
    <xf numFmtId="4" fontId="22" fillId="0" borderId="56" xfId="0" applyNumberFormat="1" applyFont="1" applyBorder="1" applyAlignment="1">
      <alignment horizontal="center"/>
    </xf>
    <xf numFmtId="0" fontId="22" fillId="0" borderId="46" xfId="0" applyFont="1" applyFill="1" applyBorder="1" applyAlignment="1">
      <alignment/>
    </xf>
    <xf numFmtId="4" fontId="22" fillId="0" borderId="57" xfId="0" applyNumberFormat="1" applyFont="1" applyFill="1" applyBorder="1" applyAlignment="1">
      <alignment/>
    </xf>
    <xf numFmtId="4" fontId="22" fillId="0" borderId="46" xfId="0" applyNumberFormat="1" applyFont="1" applyFill="1" applyBorder="1" applyAlignment="1">
      <alignment/>
    </xf>
    <xf numFmtId="4" fontId="22" fillId="0" borderId="58" xfId="0" applyNumberFormat="1" applyFont="1" applyFill="1" applyBorder="1" applyAlignment="1">
      <alignment horizontal="center"/>
    </xf>
    <xf numFmtId="4" fontId="22" fillId="0" borderId="59" xfId="0" applyNumberFormat="1" applyFont="1" applyFill="1" applyBorder="1" applyAlignment="1">
      <alignment/>
    </xf>
    <xf numFmtId="4" fontId="22" fillId="0" borderId="60" xfId="0" applyNumberFormat="1" applyFont="1" applyFill="1" applyBorder="1" applyAlignment="1">
      <alignment/>
    </xf>
    <xf numFmtId="4" fontId="22" fillId="0" borderId="47" xfId="0" applyNumberFormat="1" applyFont="1" applyFill="1" applyBorder="1" applyAlignment="1">
      <alignment/>
    </xf>
    <xf numFmtId="4" fontId="22" fillId="0" borderId="48" xfId="0" applyNumberFormat="1" applyFont="1" applyFill="1" applyBorder="1" applyAlignment="1">
      <alignment/>
    </xf>
    <xf numFmtId="0" fontId="22" fillId="0" borderId="49" xfId="0" applyFont="1" applyFill="1" applyBorder="1" applyAlignment="1">
      <alignment/>
    </xf>
    <xf numFmtId="4" fontId="22" fillId="0" borderId="61" xfId="0" applyNumberFormat="1" applyFont="1" applyFill="1" applyBorder="1" applyAlignment="1">
      <alignment/>
    </xf>
    <xf numFmtId="4" fontId="22" fillId="0" borderId="49" xfId="0" applyNumberFormat="1" applyFont="1" applyFill="1" applyBorder="1" applyAlignment="1">
      <alignment/>
    </xf>
    <xf numFmtId="4" fontId="22" fillId="0" borderId="62" xfId="0" applyNumberFormat="1" applyFont="1" applyFill="1" applyBorder="1" applyAlignment="1">
      <alignment horizontal="center"/>
    </xf>
    <xf numFmtId="4" fontId="22" fillId="0" borderId="63" xfId="0" applyNumberFormat="1" applyFont="1" applyFill="1" applyBorder="1" applyAlignment="1">
      <alignment/>
    </xf>
    <xf numFmtId="4" fontId="22" fillId="0" borderId="64" xfId="0" applyNumberFormat="1" applyFont="1" applyFill="1" applyBorder="1" applyAlignment="1">
      <alignment/>
    </xf>
    <xf numFmtId="4" fontId="22" fillId="0" borderId="50" xfId="0" applyNumberFormat="1" applyFont="1" applyFill="1" applyBorder="1" applyAlignment="1">
      <alignment/>
    </xf>
    <xf numFmtId="49" fontId="22" fillId="0" borderId="65" xfId="0" applyNumberFormat="1" applyFont="1" applyBorder="1" applyAlignment="1">
      <alignment horizontal="center"/>
    </xf>
    <xf numFmtId="0" fontId="22" fillId="0" borderId="66" xfId="0" applyFont="1" applyBorder="1" applyAlignment="1">
      <alignment/>
    </xf>
    <xf numFmtId="4" fontId="12" fillId="0" borderId="67" xfId="0" applyNumberFormat="1" applyFont="1" applyBorder="1" applyAlignment="1">
      <alignment/>
    </xf>
    <xf numFmtId="49" fontId="22" fillId="0" borderId="68" xfId="0" applyNumberFormat="1" applyFont="1" applyBorder="1" applyAlignment="1">
      <alignment horizontal="center"/>
    </xf>
    <xf numFmtId="4" fontId="12" fillId="0" borderId="69" xfId="0" applyNumberFormat="1" applyFont="1" applyBorder="1" applyAlignment="1">
      <alignment/>
    </xf>
    <xf numFmtId="4" fontId="29" fillId="0" borderId="69" xfId="0" applyNumberFormat="1" applyFont="1" applyBorder="1" applyAlignment="1">
      <alignment/>
    </xf>
    <xf numFmtId="49" fontId="12" fillId="0" borderId="68" xfId="0" applyNumberFormat="1" applyFont="1" applyBorder="1" applyAlignment="1">
      <alignment horizontal="center"/>
    </xf>
    <xf numFmtId="0" fontId="12" fillId="0" borderId="70" xfId="0" applyFont="1" applyBorder="1" applyAlignment="1">
      <alignment horizontal="center"/>
    </xf>
    <xf numFmtId="49" fontId="22" fillId="0" borderId="46" xfId="0" applyNumberFormat="1" applyFont="1" applyFill="1" applyBorder="1" applyAlignment="1">
      <alignment horizontal="center"/>
    </xf>
    <xf numFmtId="49" fontId="22" fillId="0" borderId="39" xfId="0" applyNumberFormat="1" applyFont="1" applyFill="1" applyBorder="1" applyAlignment="1">
      <alignment horizontal="center"/>
    </xf>
    <xf numFmtId="0" fontId="22" fillId="0" borderId="39" xfId="0" applyFont="1" applyFill="1" applyBorder="1" applyAlignment="1">
      <alignment horizontal="center"/>
    </xf>
    <xf numFmtId="0" fontId="12" fillId="0" borderId="71" xfId="0" applyFont="1" applyBorder="1" applyAlignment="1">
      <alignment/>
    </xf>
    <xf numFmtId="4" fontId="12" fillId="0" borderId="72" xfId="0" applyNumberFormat="1" applyFont="1" applyBorder="1" applyAlignment="1">
      <alignment/>
    </xf>
    <xf numFmtId="49" fontId="12" fillId="0" borderId="70" xfId="0" applyNumberFormat="1" applyFont="1" applyBorder="1" applyAlignment="1">
      <alignment horizontal="center"/>
    </xf>
    <xf numFmtId="49" fontId="12" fillId="0" borderId="73" xfId="0" applyNumberFormat="1" applyFont="1" applyBorder="1" applyAlignment="1">
      <alignment horizontal="center"/>
    </xf>
    <xf numFmtId="0" fontId="12" fillId="0" borderId="66" xfId="0" applyFont="1" applyBorder="1" applyAlignment="1">
      <alignment horizontal="right"/>
    </xf>
    <xf numFmtId="4" fontId="23" fillId="0" borderId="74" xfId="0" applyNumberFormat="1" applyFont="1" applyBorder="1" applyAlignment="1">
      <alignment/>
    </xf>
    <xf numFmtId="49" fontId="12" fillId="0" borderId="3" xfId="0" applyNumberFormat="1" applyFont="1" applyBorder="1" applyAlignment="1">
      <alignment/>
    </xf>
    <xf numFmtId="0" fontId="12" fillId="0" borderId="73" xfId="0" applyFont="1" applyBorder="1" applyAlignment="1">
      <alignment horizontal="center"/>
    </xf>
    <xf numFmtId="0" fontId="12" fillId="0" borderId="3" xfId="0" applyFont="1" applyBorder="1" applyAlignment="1">
      <alignment horizontal="center"/>
    </xf>
    <xf numFmtId="0" fontId="17" fillId="0" borderId="32" xfId="0" applyFont="1" applyBorder="1" applyAlignment="1">
      <alignment horizontal="left" vertical="top"/>
    </xf>
    <xf numFmtId="0" fontId="17" fillId="0" borderId="32" xfId="0" applyFont="1" applyBorder="1" applyAlignment="1">
      <alignment horizontal="center" vertical="top"/>
    </xf>
    <xf numFmtId="0" fontId="17" fillId="0" borderId="32" xfId="0" applyFont="1" applyBorder="1" applyAlignment="1">
      <alignment horizontal="right" vertical="top"/>
    </xf>
    <xf numFmtId="0" fontId="39" fillId="0" borderId="0" xfId="0" applyFont="1" applyAlignment="1">
      <alignment horizontal="right"/>
    </xf>
    <xf numFmtId="4" fontId="46" fillId="0" borderId="75" xfId="0" applyNumberFormat="1" applyFont="1" applyBorder="1" applyAlignment="1">
      <alignment/>
    </xf>
    <xf numFmtId="0" fontId="22" fillId="0" borderId="51" xfId="0" applyFont="1" applyFill="1" applyBorder="1" applyAlignment="1">
      <alignment/>
    </xf>
    <xf numFmtId="49" fontId="22" fillId="0" borderId="51" xfId="0" applyNumberFormat="1" applyFont="1" applyFill="1" applyBorder="1" applyAlignment="1">
      <alignment horizontal="center"/>
    </xf>
    <xf numFmtId="4" fontId="22" fillId="0" borderId="51" xfId="0" applyNumberFormat="1" applyFont="1" applyFill="1" applyBorder="1" applyAlignment="1">
      <alignment/>
    </xf>
    <xf numFmtId="4" fontId="22" fillId="0" borderId="76" xfId="0" applyNumberFormat="1" applyFont="1" applyFill="1" applyBorder="1" applyAlignment="1">
      <alignment/>
    </xf>
    <xf numFmtId="0" fontId="17" fillId="0" borderId="0" xfId="0" applyFont="1" applyBorder="1" applyAlignment="1">
      <alignment horizontal="center" vertical="top"/>
    </xf>
    <xf numFmtId="0" fontId="0" fillId="0" borderId="20" xfId="0" applyBorder="1" applyAlignment="1">
      <alignment/>
    </xf>
    <xf numFmtId="4" fontId="36" fillId="0" borderId="29" xfId="0" applyNumberFormat="1" applyFont="1" applyBorder="1" applyAlignment="1">
      <alignment/>
    </xf>
    <xf numFmtId="4" fontId="31" fillId="0" borderId="0" xfId="0" applyNumberFormat="1" applyFont="1" applyAlignment="1">
      <alignment horizontal="center"/>
    </xf>
    <xf numFmtId="204" fontId="22" fillId="0" borderId="77" xfId="0" applyNumberFormat="1" applyFont="1" applyFill="1" applyBorder="1" applyAlignment="1">
      <alignment/>
    </xf>
    <xf numFmtId="204" fontId="22" fillId="0" borderId="78" xfId="0" applyNumberFormat="1" applyFont="1" applyFill="1" applyBorder="1" applyAlignment="1">
      <alignment/>
    </xf>
    <xf numFmtId="204" fontId="22" fillId="0" borderId="79" xfId="0" applyNumberFormat="1" applyFont="1" applyFill="1" applyBorder="1" applyAlignment="1">
      <alignment/>
    </xf>
    <xf numFmtId="204" fontId="22" fillId="0" borderId="80" xfId="0" applyNumberFormat="1" applyFont="1" applyFill="1" applyBorder="1" applyAlignment="1">
      <alignment/>
    </xf>
    <xf numFmtId="204" fontId="22" fillId="0" borderId="77" xfId="0" applyNumberFormat="1" applyFont="1" applyFill="1" applyBorder="1" applyAlignment="1">
      <alignment/>
    </xf>
    <xf numFmtId="204" fontId="22" fillId="0" borderId="78" xfId="0" applyNumberFormat="1" applyFont="1" applyFill="1" applyBorder="1" applyAlignment="1">
      <alignment/>
    </xf>
    <xf numFmtId="204" fontId="22" fillId="0" borderId="80" xfId="0" applyNumberFormat="1" applyFont="1" applyFill="1" applyBorder="1" applyAlignment="1">
      <alignment/>
    </xf>
    <xf numFmtId="4" fontId="17" fillId="0" borderId="11" xfId="0" applyNumberFormat="1" applyFont="1" applyBorder="1" applyAlignment="1">
      <alignment horizontal="center"/>
    </xf>
    <xf numFmtId="0" fontId="20" fillId="0" borderId="4" xfId="0" applyFont="1" applyBorder="1" applyAlignment="1">
      <alignment horizontal="center"/>
    </xf>
    <xf numFmtId="4" fontId="22" fillId="0" borderId="20" xfId="0" applyNumberFormat="1" applyFont="1" applyBorder="1" applyAlignment="1">
      <alignment/>
    </xf>
    <xf numFmtId="0" fontId="22" fillId="0" borderId="23" xfId="0" applyFont="1" applyBorder="1" applyAlignment="1">
      <alignment horizontal="center"/>
    </xf>
    <xf numFmtId="4" fontId="22" fillId="0" borderId="34" xfId="0" applyNumberFormat="1" applyFont="1" applyBorder="1" applyAlignment="1">
      <alignment/>
    </xf>
    <xf numFmtId="4" fontId="22" fillId="0" borderId="54" xfId="0" applyNumberFormat="1" applyFont="1" applyFill="1" applyBorder="1" applyAlignment="1">
      <alignment/>
    </xf>
    <xf numFmtId="4" fontId="22" fillId="0" borderId="24" xfId="0" applyNumberFormat="1" applyFont="1" applyBorder="1" applyAlignment="1">
      <alignment/>
    </xf>
    <xf numFmtId="4" fontId="25" fillId="0" borderId="36" xfId="0" applyNumberFormat="1" applyFont="1" applyFill="1" applyBorder="1" applyAlignment="1">
      <alignment/>
    </xf>
    <xf numFmtId="0" fontId="20" fillId="0" borderId="0" xfId="0" applyFont="1" applyBorder="1" applyAlignment="1">
      <alignment horizontal="center"/>
    </xf>
    <xf numFmtId="4" fontId="22" fillId="0" borderId="0" xfId="0" applyNumberFormat="1" applyFont="1" applyFill="1" applyBorder="1" applyAlignment="1">
      <alignment/>
    </xf>
    <xf numFmtId="4" fontId="22" fillId="0" borderId="0" xfId="0" applyNumberFormat="1" applyFont="1" applyBorder="1" applyAlignment="1">
      <alignment/>
    </xf>
    <xf numFmtId="0" fontId="51" fillId="0" borderId="0" xfId="0" applyFont="1" applyAlignment="1">
      <alignment/>
    </xf>
    <xf numFmtId="0" fontId="51" fillId="0" borderId="0" xfId="0" applyFont="1" applyAlignment="1" quotePrefix="1">
      <alignment/>
    </xf>
    <xf numFmtId="2" fontId="17" fillId="0" borderId="2" xfId="0" applyNumberFormat="1" applyFont="1" applyBorder="1" applyAlignment="1">
      <alignment/>
    </xf>
    <xf numFmtId="202" fontId="17" fillId="0" borderId="32" xfId="0" applyNumberFormat="1" applyFont="1" applyFill="1" applyBorder="1" applyAlignment="1">
      <alignment horizontal="left" vertical="top"/>
    </xf>
    <xf numFmtId="4" fontId="32" fillId="0" borderId="81" xfId="0" applyNumberFormat="1" applyFont="1" applyBorder="1" applyAlignment="1">
      <alignment/>
    </xf>
    <xf numFmtId="4" fontId="22" fillId="0" borderId="81" xfId="0" applyNumberFormat="1" applyFont="1" applyBorder="1" applyAlignment="1">
      <alignment/>
    </xf>
    <xf numFmtId="0" fontId="36" fillId="0" borderId="3" xfId="0" applyFont="1" applyBorder="1" applyAlignment="1">
      <alignment/>
    </xf>
    <xf numFmtId="4" fontId="36" fillId="0" borderId="8" xfId="0" applyNumberFormat="1" applyFont="1" applyBorder="1" applyAlignment="1">
      <alignment/>
    </xf>
    <xf numFmtId="4" fontId="38" fillId="0" borderId="8" xfId="0" applyNumberFormat="1" applyFont="1" applyBorder="1" applyAlignment="1">
      <alignment/>
    </xf>
    <xf numFmtId="9" fontId="36" fillId="0" borderId="29" xfId="0" applyNumberFormat="1" applyFont="1" applyBorder="1" applyAlignment="1">
      <alignment/>
    </xf>
    <xf numFmtId="2" fontId="17" fillId="0" borderId="82" xfId="0" applyNumberFormat="1" applyFont="1" applyBorder="1" applyAlignment="1">
      <alignment horizontal="left"/>
    </xf>
    <xf numFmtId="0" fontId="17" fillId="0" borderId="3" xfId="0" applyFont="1" applyBorder="1" applyAlignment="1">
      <alignment horizontal="left"/>
    </xf>
    <xf numFmtId="198" fontId="17" fillId="0" borderId="25" xfId="0" applyNumberFormat="1" applyFont="1" applyBorder="1" applyAlignment="1">
      <alignment/>
    </xf>
    <xf numFmtId="0" fontId="52" fillId="0" borderId="0" xfId="0" applyFont="1" applyAlignment="1">
      <alignment/>
    </xf>
    <xf numFmtId="49" fontId="52" fillId="0" borderId="0" xfId="0" applyNumberFormat="1" applyFont="1" applyAlignment="1">
      <alignment vertical="top" wrapText="1"/>
    </xf>
    <xf numFmtId="0" fontId="53" fillId="0" borderId="0" xfId="0" applyFont="1" applyAlignment="1">
      <alignment/>
    </xf>
    <xf numFmtId="49" fontId="53" fillId="0" borderId="0" xfId="0" applyNumberFormat="1" applyFont="1" applyAlignment="1">
      <alignment vertical="top" wrapText="1"/>
    </xf>
    <xf numFmtId="0" fontId="26" fillId="0" borderId="0" xfId="0" applyFont="1" applyAlignment="1">
      <alignment/>
    </xf>
    <xf numFmtId="49" fontId="26" fillId="0" borderId="0" xfId="0" applyNumberFormat="1" applyFont="1" applyAlignment="1">
      <alignment vertical="top" wrapText="1"/>
    </xf>
    <xf numFmtId="0" fontId="42" fillId="0" borderId="0" xfId="0" applyFont="1" applyAlignment="1">
      <alignment/>
    </xf>
    <xf numFmtId="49" fontId="42" fillId="0" borderId="0" xfId="0" applyNumberFormat="1" applyFont="1" applyAlignment="1">
      <alignment vertical="top" wrapText="1"/>
    </xf>
    <xf numFmtId="49" fontId="53" fillId="0" borderId="0" xfId="0" applyNumberFormat="1" applyFont="1" applyAlignment="1">
      <alignment horizontal="center" vertical="top" wrapText="1"/>
    </xf>
    <xf numFmtId="49" fontId="17" fillId="0" borderId="0" xfId="0" applyNumberFormat="1" applyFont="1" applyAlignment="1">
      <alignment horizontal="center" vertical="top" wrapText="1"/>
    </xf>
    <xf numFmtId="16" fontId="32" fillId="0" borderId="0" xfId="0" applyNumberFormat="1" applyFont="1" applyAlignment="1">
      <alignment horizontal="center"/>
    </xf>
    <xf numFmtId="15" fontId="32" fillId="0" borderId="0" xfId="0" applyNumberFormat="1" applyFont="1" applyAlignment="1">
      <alignment horizontal="center"/>
    </xf>
    <xf numFmtId="0" fontId="22" fillId="0" borderId="83" xfId="0" applyFont="1" applyBorder="1" applyAlignment="1">
      <alignment horizontal="center"/>
    </xf>
    <xf numFmtId="0" fontId="22" fillId="0" borderId="84" xfId="0" applyFont="1" applyBorder="1" applyAlignment="1">
      <alignment horizontal="center"/>
    </xf>
    <xf numFmtId="202" fontId="44" fillId="0" borderId="0" xfId="0" applyNumberFormat="1" applyFont="1" applyAlignment="1">
      <alignment horizontal="center"/>
    </xf>
    <xf numFmtId="0" fontId="31" fillId="0" borderId="83" xfId="0" applyFont="1" applyBorder="1" applyAlignment="1">
      <alignment horizontal="center"/>
    </xf>
    <xf numFmtId="0" fontId="31" fillId="0" borderId="84" xfId="0" applyFont="1" applyBorder="1" applyAlignment="1">
      <alignment horizontal="center"/>
    </xf>
    <xf numFmtId="0" fontId="31" fillId="0" borderId="85" xfId="0" applyFont="1" applyBorder="1" applyAlignment="1">
      <alignment horizontal="center"/>
    </xf>
    <xf numFmtId="0" fontId="11" fillId="0" borderId="0" xfId="0" applyFont="1" applyAlignment="1">
      <alignment horizontal="center"/>
    </xf>
    <xf numFmtId="49" fontId="18" fillId="0" borderId="0" xfId="0" applyNumberFormat="1" applyFont="1" applyAlignment="1">
      <alignment horizontal="center"/>
    </xf>
    <xf numFmtId="0" fontId="25" fillId="0" borderId="32" xfId="0" applyFont="1" applyBorder="1" applyAlignment="1">
      <alignment horizontal="center"/>
    </xf>
    <xf numFmtId="202" fontId="17" fillId="0" borderId="0" xfId="0" applyNumberFormat="1" applyFont="1" applyAlignment="1">
      <alignment horizontal="left"/>
    </xf>
    <xf numFmtId="0" fontId="25" fillId="0" borderId="86" xfId="0" applyFont="1" applyBorder="1" applyAlignment="1">
      <alignment horizontal="center"/>
    </xf>
    <xf numFmtId="0" fontId="25" fillId="0" borderId="87" xfId="0" applyFont="1" applyBorder="1" applyAlignment="1">
      <alignment horizontal="center"/>
    </xf>
    <xf numFmtId="0" fontId="25" fillId="0" borderId="88" xfId="0" applyFont="1" applyBorder="1" applyAlignment="1">
      <alignment horizontal="center"/>
    </xf>
    <xf numFmtId="0" fontId="1" fillId="0" borderId="88" xfId="0" applyFont="1" applyBorder="1" applyAlignment="1">
      <alignment horizontal="center"/>
    </xf>
    <xf numFmtId="0" fontId="1" fillId="0" borderId="89" xfId="0" applyFont="1" applyBorder="1" applyAlignment="1">
      <alignment horizontal="center"/>
    </xf>
    <xf numFmtId="0" fontId="1" fillId="0" borderId="87" xfId="0" applyFont="1" applyBorder="1" applyAlignment="1">
      <alignment horizontal="center"/>
    </xf>
    <xf numFmtId="0" fontId="24" fillId="0" borderId="0" xfId="0" applyFont="1" applyAlignment="1">
      <alignment horizontal="right" wrapText="1"/>
    </xf>
    <xf numFmtId="202" fontId="0" fillId="0" borderId="0" xfId="0" applyNumberFormat="1" applyAlignment="1">
      <alignment horizontal="left"/>
    </xf>
    <xf numFmtId="0" fontId="37" fillId="0" borderId="0" xfId="0" applyFont="1" applyAlignment="1">
      <alignment horizontal="center"/>
    </xf>
    <xf numFmtId="0" fontId="17" fillId="0" borderId="0" xfId="0" applyFon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Charges</a:t>
            </a:r>
          </a:p>
        </c:rich>
      </c:tx>
      <c:layout/>
      <c:spPr>
        <a:noFill/>
        <a:ln>
          <a:noFill/>
        </a:ln>
      </c:spPr>
    </c:title>
    <c:plotArea>
      <c:layout>
        <c:manualLayout>
          <c:xMode val="edge"/>
          <c:yMode val="edge"/>
          <c:x val="0.0235"/>
          <c:y val="0.132"/>
          <c:w val="0.883"/>
          <c:h val="0.76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1" i="0" u="none" baseline="0"/>
                </a:pPr>
              </a:p>
            </c:txPr>
            <c:showLegendKey val="0"/>
            <c:showVal val="1"/>
            <c:showBubbleSize val="0"/>
            <c:showCatName val="0"/>
            <c:showSerName val="0"/>
            <c:showPercent val="0"/>
          </c:dLbls>
          <c:cat>
            <c:strRef>
              <c:f>Resultats!$B$6:$B$12</c:f>
              <c:strCache/>
            </c:strRef>
          </c:cat>
          <c:val>
            <c:numRef>
              <c:f>Resultats!$C$6:$C$12</c:f>
              <c:numCache/>
            </c:numRef>
          </c:val>
        </c:ser>
        <c:axId val="54289238"/>
        <c:axId val="18841095"/>
      </c:barChart>
      <c:catAx>
        <c:axId val="54289238"/>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18841095"/>
        <c:crosses val="autoZero"/>
        <c:auto val="1"/>
        <c:lblOffset val="100"/>
        <c:noMultiLvlLbl val="0"/>
      </c:catAx>
      <c:valAx>
        <c:axId val="18841095"/>
        <c:scaling>
          <c:orientation val="minMax"/>
          <c:max val="5000"/>
        </c:scaling>
        <c:axPos val="b"/>
        <c:delete val="0"/>
        <c:numFmt formatCode="#,##0" sourceLinked="0"/>
        <c:majorTickMark val="out"/>
        <c:minorTickMark val="none"/>
        <c:tickLblPos val="nextTo"/>
        <c:txPr>
          <a:bodyPr/>
          <a:lstStyle/>
          <a:p>
            <a:pPr>
              <a:defRPr lang="en-US" cap="none" sz="800" b="0" i="0" u="none" baseline="0"/>
            </a:pPr>
          </a:p>
        </c:txPr>
        <c:crossAx val="54289238"/>
        <c:crossesAt val="1"/>
        <c:crossBetween val="between"/>
        <c:dispUnits/>
        <c:majorUnit val="1000"/>
        <c:minorUnit val="10"/>
      </c:valAx>
      <c:spPr>
        <a:noFill/>
        <a:ln>
          <a:noFill/>
        </a:ln>
      </c:spPr>
    </c:plotArea>
    <c:plotVisOnly val="1"/>
    <c:dispBlanksAs val="gap"/>
    <c:showDLblsOverMax val="0"/>
  </c:chart>
  <c:txPr>
    <a:bodyPr vert="horz" rot="0"/>
    <a:lstStyle/>
    <a:p>
      <a:pPr>
        <a:defRPr lang="en-US" cap="none" sz="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Produits</a:t>
            </a:r>
          </a:p>
        </c:rich>
      </c:tx>
      <c:layout/>
      <c:spPr>
        <a:noFill/>
        <a:ln>
          <a:noFill/>
        </a:ln>
      </c:spPr>
    </c:title>
    <c:plotArea>
      <c:layout>
        <c:manualLayout>
          <c:xMode val="edge"/>
          <c:yMode val="edge"/>
          <c:x val="0.0235"/>
          <c:y val="0.13175"/>
          <c:w val="0.883"/>
          <c:h val="0.76725"/>
        </c:manualLayout>
      </c:layout>
      <c:barChart>
        <c:barDir val="bar"/>
        <c:grouping val="clustered"/>
        <c:varyColors val="0"/>
        <c:ser>
          <c:idx val="0"/>
          <c:order val="0"/>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75" b="1" i="0" u="none" baseline="0"/>
                </a:pPr>
              </a:p>
            </c:txPr>
            <c:showLegendKey val="0"/>
            <c:showVal val="1"/>
            <c:showBubbleSize val="0"/>
            <c:showCatName val="0"/>
            <c:showSerName val="0"/>
            <c:showPercent val="0"/>
          </c:dLbls>
          <c:cat>
            <c:strRef>
              <c:f>Resultats!$D$6:$D$12</c:f>
              <c:strCache/>
            </c:strRef>
          </c:cat>
          <c:val>
            <c:numRef>
              <c:f>Resultats!$E$6:$E$12</c:f>
              <c:numCache/>
            </c:numRef>
          </c:val>
        </c:ser>
        <c:axId val="35352128"/>
        <c:axId val="49733697"/>
      </c:barChart>
      <c:catAx>
        <c:axId val="35352128"/>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49733697"/>
        <c:crosses val="autoZero"/>
        <c:auto val="1"/>
        <c:lblOffset val="100"/>
        <c:noMultiLvlLbl val="0"/>
      </c:catAx>
      <c:valAx>
        <c:axId val="49733697"/>
        <c:scaling>
          <c:orientation val="minMax"/>
          <c:max val="5000"/>
        </c:scaling>
        <c:axPos val="b"/>
        <c:delete val="0"/>
        <c:numFmt formatCode="#,##0" sourceLinked="0"/>
        <c:majorTickMark val="out"/>
        <c:minorTickMark val="none"/>
        <c:tickLblPos val="nextTo"/>
        <c:txPr>
          <a:bodyPr/>
          <a:lstStyle/>
          <a:p>
            <a:pPr>
              <a:defRPr lang="en-US" cap="none" sz="800" b="0" i="0" u="none" baseline="0"/>
            </a:pPr>
          </a:p>
        </c:txPr>
        <c:crossAx val="35352128"/>
        <c:crossesAt val="1"/>
        <c:crossBetween val="between"/>
        <c:dispUnits/>
        <c:majorUnit val="1000"/>
        <c:minorUnit val="10"/>
      </c:valAx>
      <c:spPr>
        <a:noFill/>
        <a:ln>
          <a:noFill/>
        </a:ln>
      </c:spPr>
    </c:plotArea>
    <c:plotVisOnly val="1"/>
    <c:dispBlanksAs val="gap"/>
    <c:showDLblsOverMax val="0"/>
  </c:chart>
  <c:txPr>
    <a:bodyPr vert="horz" rot="0"/>
    <a:lstStyle/>
    <a:p>
      <a:pPr>
        <a:defRPr lang="en-US" cap="none" sz="5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24</xdr:row>
      <xdr:rowOff>114300</xdr:rowOff>
    </xdr:from>
    <xdr:to>
      <xdr:col>4</xdr:col>
      <xdr:colOff>381000</xdr:colOff>
      <xdr:row>46</xdr:row>
      <xdr:rowOff>9525</xdr:rowOff>
    </xdr:to>
    <xdr:graphicFrame>
      <xdr:nvGraphicFramePr>
        <xdr:cNvPr id="1" name="Chart 19"/>
        <xdr:cNvGraphicFramePr/>
      </xdr:nvGraphicFramePr>
      <xdr:xfrm>
        <a:off x="257175" y="5010150"/>
        <a:ext cx="5343525" cy="3457575"/>
      </xdr:xfrm>
      <a:graphic>
        <a:graphicData uri="http://schemas.openxmlformats.org/drawingml/2006/chart">
          <c:chart xmlns:c="http://schemas.openxmlformats.org/drawingml/2006/chart" r:id="rId1"/>
        </a:graphicData>
      </a:graphic>
    </xdr:graphicFrame>
    <xdr:clientData/>
  </xdr:twoCellAnchor>
  <xdr:twoCellAnchor>
    <xdr:from>
      <xdr:col>4</xdr:col>
      <xdr:colOff>685800</xdr:colOff>
      <xdr:row>24</xdr:row>
      <xdr:rowOff>95250</xdr:rowOff>
    </xdr:from>
    <xdr:to>
      <xdr:col>11</xdr:col>
      <xdr:colOff>9525</xdr:colOff>
      <xdr:row>46</xdr:row>
      <xdr:rowOff>0</xdr:rowOff>
    </xdr:to>
    <xdr:graphicFrame>
      <xdr:nvGraphicFramePr>
        <xdr:cNvPr id="2" name="Chart 22"/>
        <xdr:cNvGraphicFramePr/>
      </xdr:nvGraphicFramePr>
      <xdr:xfrm>
        <a:off x="5905500" y="4991100"/>
        <a:ext cx="5191125" cy="3467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10</xdr:col>
      <xdr:colOff>19050</xdr:colOff>
      <xdr:row>15</xdr:row>
      <xdr:rowOff>85725</xdr:rowOff>
    </xdr:to>
    <xdr:sp>
      <xdr:nvSpPr>
        <xdr:cNvPr id="1" name="Rectangle 1"/>
        <xdr:cNvSpPr>
          <a:spLocks/>
        </xdr:cNvSpPr>
      </xdr:nvSpPr>
      <xdr:spPr>
        <a:xfrm>
          <a:off x="171450" y="95250"/>
          <a:ext cx="6115050" cy="33623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171450</xdr:colOff>
      <xdr:row>7</xdr:row>
      <xdr:rowOff>0</xdr:rowOff>
    </xdr:from>
    <xdr:to>
      <xdr:col>10</xdr:col>
      <xdr:colOff>19050</xdr:colOff>
      <xdr:row>7</xdr:row>
      <xdr:rowOff>0</xdr:rowOff>
    </xdr:to>
    <xdr:sp>
      <xdr:nvSpPr>
        <xdr:cNvPr id="2" name="Line 2"/>
        <xdr:cNvSpPr>
          <a:spLocks/>
        </xdr:cNvSpPr>
      </xdr:nvSpPr>
      <xdr:spPr>
        <a:xfrm>
          <a:off x="171450" y="1457325"/>
          <a:ext cx="6115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8</xdr:row>
      <xdr:rowOff>38100</xdr:rowOff>
    </xdr:from>
    <xdr:to>
      <xdr:col>10</xdr:col>
      <xdr:colOff>9525</xdr:colOff>
      <xdr:row>8</xdr:row>
      <xdr:rowOff>38100</xdr:rowOff>
    </xdr:to>
    <xdr:sp>
      <xdr:nvSpPr>
        <xdr:cNvPr id="3" name="Line 3"/>
        <xdr:cNvSpPr>
          <a:spLocks/>
        </xdr:cNvSpPr>
      </xdr:nvSpPr>
      <xdr:spPr>
        <a:xfrm>
          <a:off x="161925" y="1762125"/>
          <a:ext cx="6115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1638300</xdr:colOff>
      <xdr:row>6</xdr:row>
      <xdr:rowOff>152400</xdr:rowOff>
    </xdr:from>
    <xdr:to>
      <xdr:col>2</xdr:col>
      <xdr:colOff>1638300</xdr:colOff>
      <xdr:row>15</xdr:row>
      <xdr:rowOff>85725</xdr:rowOff>
    </xdr:to>
    <xdr:sp>
      <xdr:nvSpPr>
        <xdr:cNvPr id="4" name="Line 4"/>
        <xdr:cNvSpPr>
          <a:spLocks/>
        </xdr:cNvSpPr>
      </xdr:nvSpPr>
      <xdr:spPr>
        <a:xfrm>
          <a:off x="2200275" y="1447800"/>
          <a:ext cx="0"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0</xdr:colOff>
      <xdr:row>7</xdr:row>
      <xdr:rowOff>0</xdr:rowOff>
    </xdr:from>
    <xdr:to>
      <xdr:col>6</xdr:col>
      <xdr:colOff>0</xdr:colOff>
      <xdr:row>15</xdr:row>
      <xdr:rowOff>85725</xdr:rowOff>
    </xdr:to>
    <xdr:sp>
      <xdr:nvSpPr>
        <xdr:cNvPr id="5" name="Line 5"/>
        <xdr:cNvSpPr>
          <a:spLocks/>
        </xdr:cNvSpPr>
      </xdr:nvSpPr>
      <xdr:spPr>
        <a:xfrm>
          <a:off x="4324350" y="1457325"/>
          <a:ext cx="0" cy="2000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16</xdr:row>
      <xdr:rowOff>104775</xdr:rowOff>
    </xdr:from>
    <xdr:to>
      <xdr:col>10</xdr:col>
      <xdr:colOff>0</xdr:colOff>
      <xdr:row>32</xdr:row>
      <xdr:rowOff>0</xdr:rowOff>
    </xdr:to>
    <xdr:sp>
      <xdr:nvSpPr>
        <xdr:cNvPr id="6" name="Rectangle 6"/>
        <xdr:cNvSpPr>
          <a:spLocks/>
        </xdr:cNvSpPr>
      </xdr:nvSpPr>
      <xdr:spPr>
        <a:xfrm>
          <a:off x="152400" y="3733800"/>
          <a:ext cx="6115050" cy="45339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17</xdr:row>
      <xdr:rowOff>219075</xdr:rowOff>
    </xdr:from>
    <xdr:to>
      <xdr:col>9</xdr:col>
      <xdr:colOff>76200</xdr:colOff>
      <xdr:row>17</xdr:row>
      <xdr:rowOff>219075</xdr:rowOff>
    </xdr:to>
    <xdr:sp>
      <xdr:nvSpPr>
        <xdr:cNvPr id="7" name="Line 7"/>
        <xdr:cNvSpPr>
          <a:spLocks/>
        </xdr:cNvSpPr>
      </xdr:nvSpPr>
      <xdr:spPr>
        <a:xfrm>
          <a:off x="161925" y="39909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14</xdr:row>
      <xdr:rowOff>219075</xdr:rowOff>
    </xdr:from>
    <xdr:to>
      <xdr:col>9</xdr:col>
      <xdr:colOff>0</xdr:colOff>
      <xdr:row>14</xdr:row>
      <xdr:rowOff>219075</xdr:rowOff>
    </xdr:to>
    <xdr:sp>
      <xdr:nvSpPr>
        <xdr:cNvPr id="8" name="Line 8"/>
        <xdr:cNvSpPr>
          <a:spLocks/>
        </xdr:cNvSpPr>
      </xdr:nvSpPr>
      <xdr:spPr>
        <a:xfrm>
          <a:off x="4686300" y="3343275"/>
          <a:ext cx="14954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66675</xdr:colOff>
      <xdr:row>9</xdr:row>
      <xdr:rowOff>104775</xdr:rowOff>
    </xdr:from>
    <xdr:to>
      <xdr:col>1</xdr:col>
      <xdr:colOff>228600</xdr:colOff>
      <xdr:row>10</xdr:row>
      <xdr:rowOff>0</xdr:rowOff>
    </xdr:to>
    <xdr:sp>
      <xdr:nvSpPr>
        <xdr:cNvPr id="9" name="Rectangle 9"/>
        <xdr:cNvSpPr>
          <a:spLocks/>
        </xdr:cNvSpPr>
      </xdr:nvSpPr>
      <xdr:spPr>
        <a:xfrm>
          <a:off x="352425" y="19907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16</xdr:row>
      <xdr:rowOff>104775</xdr:rowOff>
    </xdr:from>
    <xdr:to>
      <xdr:col>5</xdr:col>
      <xdr:colOff>0</xdr:colOff>
      <xdr:row>32</xdr:row>
      <xdr:rowOff>0</xdr:rowOff>
    </xdr:to>
    <xdr:sp>
      <xdr:nvSpPr>
        <xdr:cNvPr id="10" name="Line 10"/>
        <xdr:cNvSpPr>
          <a:spLocks/>
        </xdr:cNvSpPr>
      </xdr:nvSpPr>
      <xdr:spPr>
        <a:xfrm>
          <a:off x="4076700" y="3733800"/>
          <a:ext cx="0" cy="453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0</xdr:colOff>
      <xdr:row>16</xdr:row>
      <xdr:rowOff>104775</xdr:rowOff>
    </xdr:from>
    <xdr:to>
      <xdr:col>7</xdr:col>
      <xdr:colOff>0</xdr:colOff>
      <xdr:row>32</xdr:row>
      <xdr:rowOff>0</xdr:rowOff>
    </xdr:to>
    <xdr:sp>
      <xdr:nvSpPr>
        <xdr:cNvPr id="11" name="Line 11"/>
        <xdr:cNvSpPr>
          <a:spLocks/>
        </xdr:cNvSpPr>
      </xdr:nvSpPr>
      <xdr:spPr>
        <a:xfrm>
          <a:off x="4686300" y="3733800"/>
          <a:ext cx="0" cy="453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76200</xdr:colOff>
      <xdr:row>16</xdr:row>
      <xdr:rowOff>104775</xdr:rowOff>
    </xdr:from>
    <xdr:to>
      <xdr:col>8</xdr:col>
      <xdr:colOff>76200</xdr:colOff>
      <xdr:row>31</xdr:row>
      <xdr:rowOff>295275</xdr:rowOff>
    </xdr:to>
    <xdr:sp>
      <xdr:nvSpPr>
        <xdr:cNvPr id="12" name="Line 13"/>
        <xdr:cNvSpPr>
          <a:spLocks/>
        </xdr:cNvSpPr>
      </xdr:nvSpPr>
      <xdr:spPr>
        <a:xfrm>
          <a:off x="5581650" y="3733800"/>
          <a:ext cx="0" cy="452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142875</xdr:colOff>
      <xdr:row>18</xdr:row>
      <xdr:rowOff>295275</xdr:rowOff>
    </xdr:from>
    <xdr:to>
      <xdr:col>9</xdr:col>
      <xdr:colOff>66675</xdr:colOff>
      <xdr:row>18</xdr:row>
      <xdr:rowOff>295275</xdr:rowOff>
    </xdr:to>
    <xdr:sp>
      <xdr:nvSpPr>
        <xdr:cNvPr id="13" name="Line 14"/>
        <xdr:cNvSpPr>
          <a:spLocks/>
        </xdr:cNvSpPr>
      </xdr:nvSpPr>
      <xdr:spPr>
        <a:xfrm>
          <a:off x="142875" y="429577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142875</xdr:colOff>
      <xdr:row>19</xdr:row>
      <xdr:rowOff>295275</xdr:rowOff>
    </xdr:from>
    <xdr:to>
      <xdr:col>9</xdr:col>
      <xdr:colOff>66675</xdr:colOff>
      <xdr:row>19</xdr:row>
      <xdr:rowOff>295275</xdr:rowOff>
    </xdr:to>
    <xdr:sp>
      <xdr:nvSpPr>
        <xdr:cNvPr id="14" name="Line 15"/>
        <xdr:cNvSpPr>
          <a:spLocks/>
        </xdr:cNvSpPr>
      </xdr:nvSpPr>
      <xdr:spPr>
        <a:xfrm>
          <a:off x="142875" y="460057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21</xdr:row>
      <xdr:rowOff>0</xdr:rowOff>
    </xdr:from>
    <xdr:to>
      <xdr:col>9</xdr:col>
      <xdr:colOff>76200</xdr:colOff>
      <xdr:row>21</xdr:row>
      <xdr:rowOff>0</xdr:rowOff>
    </xdr:to>
    <xdr:sp>
      <xdr:nvSpPr>
        <xdr:cNvPr id="15" name="Line 16"/>
        <xdr:cNvSpPr>
          <a:spLocks/>
        </xdr:cNvSpPr>
      </xdr:nvSpPr>
      <xdr:spPr>
        <a:xfrm>
          <a:off x="152400" y="49149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22</xdr:row>
      <xdr:rowOff>0</xdr:rowOff>
    </xdr:from>
    <xdr:to>
      <xdr:col>9</xdr:col>
      <xdr:colOff>76200</xdr:colOff>
      <xdr:row>22</xdr:row>
      <xdr:rowOff>0</xdr:rowOff>
    </xdr:to>
    <xdr:sp>
      <xdr:nvSpPr>
        <xdr:cNvPr id="16" name="Line 17"/>
        <xdr:cNvSpPr>
          <a:spLocks/>
        </xdr:cNvSpPr>
      </xdr:nvSpPr>
      <xdr:spPr>
        <a:xfrm>
          <a:off x="152400" y="52197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23</xdr:row>
      <xdr:rowOff>0</xdr:rowOff>
    </xdr:from>
    <xdr:to>
      <xdr:col>9</xdr:col>
      <xdr:colOff>76200</xdr:colOff>
      <xdr:row>23</xdr:row>
      <xdr:rowOff>0</xdr:rowOff>
    </xdr:to>
    <xdr:sp>
      <xdr:nvSpPr>
        <xdr:cNvPr id="17" name="Line 18"/>
        <xdr:cNvSpPr>
          <a:spLocks/>
        </xdr:cNvSpPr>
      </xdr:nvSpPr>
      <xdr:spPr>
        <a:xfrm>
          <a:off x="152400" y="55245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152400</xdr:colOff>
      <xdr:row>24</xdr:row>
      <xdr:rowOff>0</xdr:rowOff>
    </xdr:from>
    <xdr:to>
      <xdr:col>9</xdr:col>
      <xdr:colOff>76200</xdr:colOff>
      <xdr:row>24</xdr:row>
      <xdr:rowOff>0</xdr:rowOff>
    </xdr:to>
    <xdr:sp>
      <xdr:nvSpPr>
        <xdr:cNvPr id="18" name="Line 19"/>
        <xdr:cNvSpPr>
          <a:spLocks/>
        </xdr:cNvSpPr>
      </xdr:nvSpPr>
      <xdr:spPr>
        <a:xfrm>
          <a:off x="152400" y="58293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25</xdr:row>
      <xdr:rowOff>9525</xdr:rowOff>
    </xdr:from>
    <xdr:to>
      <xdr:col>10</xdr:col>
      <xdr:colOff>0</xdr:colOff>
      <xdr:row>25</xdr:row>
      <xdr:rowOff>9525</xdr:rowOff>
    </xdr:to>
    <xdr:sp>
      <xdr:nvSpPr>
        <xdr:cNvPr id="19" name="Line 20"/>
        <xdr:cNvSpPr>
          <a:spLocks/>
        </xdr:cNvSpPr>
      </xdr:nvSpPr>
      <xdr:spPr>
        <a:xfrm>
          <a:off x="161925" y="61436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26</xdr:row>
      <xdr:rowOff>9525</xdr:rowOff>
    </xdr:from>
    <xdr:to>
      <xdr:col>10</xdr:col>
      <xdr:colOff>0</xdr:colOff>
      <xdr:row>26</xdr:row>
      <xdr:rowOff>9525</xdr:rowOff>
    </xdr:to>
    <xdr:sp>
      <xdr:nvSpPr>
        <xdr:cNvPr id="20" name="Line 21"/>
        <xdr:cNvSpPr>
          <a:spLocks/>
        </xdr:cNvSpPr>
      </xdr:nvSpPr>
      <xdr:spPr>
        <a:xfrm>
          <a:off x="161925" y="64484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27</xdr:row>
      <xdr:rowOff>0</xdr:rowOff>
    </xdr:from>
    <xdr:to>
      <xdr:col>10</xdr:col>
      <xdr:colOff>0</xdr:colOff>
      <xdr:row>27</xdr:row>
      <xdr:rowOff>0</xdr:rowOff>
    </xdr:to>
    <xdr:sp>
      <xdr:nvSpPr>
        <xdr:cNvPr id="21" name="Line 22"/>
        <xdr:cNvSpPr>
          <a:spLocks/>
        </xdr:cNvSpPr>
      </xdr:nvSpPr>
      <xdr:spPr>
        <a:xfrm>
          <a:off x="161925" y="67437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28</xdr:row>
      <xdr:rowOff>0</xdr:rowOff>
    </xdr:from>
    <xdr:to>
      <xdr:col>10</xdr:col>
      <xdr:colOff>0</xdr:colOff>
      <xdr:row>28</xdr:row>
      <xdr:rowOff>0</xdr:rowOff>
    </xdr:to>
    <xdr:sp>
      <xdr:nvSpPr>
        <xdr:cNvPr id="22" name="Line 23"/>
        <xdr:cNvSpPr>
          <a:spLocks/>
        </xdr:cNvSpPr>
      </xdr:nvSpPr>
      <xdr:spPr>
        <a:xfrm>
          <a:off x="161925" y="70485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171450</xdr:colOff>
      <xdr:row>29</xdr:row>
      <xdr:rowOff>9525</xdr:rowOff>
    </xdr:from>
    <xdr:to>
      <xdr:col>10</xdr:col>
      <xdr:colOff>9525</xdr:colOff>
      <xdr:row>29</xdr:row>
      <xdr:rowOff>9525</xdr:rowOff>
    </xdr:to>
    <xdr:sp>
      <xdr:nvSpPr>
        <xdr:cNvPr id="23" name="Line 24"/>
        <xdr:cNvSpPr>
          <a:spLocks/>
        </xdr:cNvSpPr>
      </xdr:nvSpPr>
      <xdr:spPr>
        <a:xfrm>
          <a:off x="171450" y="73628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171450</xdr:colOff>
      <xdr:row>30</xdr:row>
      <xdr:rowOff>9525</xdr:rowOff>
    </xdr:from>
    <xdr:to>
      <xdr:col>10</xdr:col>
      <xdr:colOff>9525</xdr:colOff>
      <xdr:row>30</xdr:row>
      <xdr:rowOff>9525</xdr:rowOff>
    </xdr:to>
    <xdr:sp>
      <xdr:nvSpPr>
        <xdr:cNvPr id="24" name="Line 25"/>
        <xdr:cNvSpPr>
          <a:spLocks/>
        </xdr:cNvSpPr>
      </xdr:nvSpPr>
      <xdr:spPr>
        <a:xfrm>
          <a:off x="171450" y="7667625"/>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0</xdr:col>
      <xdr:colOff>161925</xdr:colOff>
      <xdr:row>31</xdr:row>
      <xdr:rowOff>0</xdr:rowOff>
    </xdr:from>
    <xdr:to>
      <xdr:col>10</xdr:col>
      <xdr:colOff>0</xdr:colOff>
      <xdr:row>31</xdr:row>
      <xdr:rowOff>0</xdr:rowOff>
    </xdr:to>
    <xdr:sp>
      <xdr:nvSpPr>
        <xdr:cNvPr id="25" name="Line 26"/>
        <xdr:cNvSpPr>
          <a:spLocks/>
        </xdr:cNvSpPr>
      </xdr:nvSpPr>
      <xdr:spPr>
        <a:xfrm>
          <a:off x="161925" y="7962900"/>
          <a:ext cx="6105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266700</xdr:colOff>
      <xdr:row>3</xdr:row>
      <xdr:rowOff>133350</xdr:rowOff>
    </xdr:from>
    <xdr:to>
      <xdr:col>3</xdr:col>
      <xdr:colOff>238125</xdr:colOff>
      <xdr:row>3</xdr:row>
      <xdr:rowOff>133350</xdr:rowOff>
    </xdr:to>
    <xdr:sp>
      <xdr:nvSpPr>
        <xdr:cNvPr id="26" name="Line 27"/>
        <xdr:cNvSpPr>
          <a:spLocks/>
        </xdr:cNvSpPr>
      </xdr:nvSpPr>
      <xdr:spPr>
        <a:xfrm>
          <a:off x="828675" y="942975"/>
          <a:ext cx="16192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4</xdr:col>
      <xdr:colOff>400050</xdr:colOff>
      <xdr:row>3</xdr:row>
      <xdr:rowOff>152400</xdr:rowOff>
    </xdr:from>
    <xdr:to>
      <xdr:col>7</xdr:col>
      <xdr:colOff>133350</xdr:colOff>
      <xdr:row>3</xdr:row>
      <xdr:rowOff>152400</xdr:rowOff>
    </xdr:to>
    <xdr:sp>
      <xdr:nvSpPr>
        <xdr:cNvPr id="27" name="Line 28"/>
        <xdr:cNvSpPr>
          <a:spLocks/>
        </xdr:cNvSpPr>
      </xdr:nvSpPr>
      <xdr:spPr>
        <a:xfrm>
          <a:off x="2981325" y="962025"/>
          <a:ext cx="18383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276225</xdr:colOff>
      <xdr:row>5</xdr:row>
      <xdr:rowOff>133350</xdr:rowOff>
    </xdr:from>
    <xdr:to>
      <xdr:col>7</xdr:col>
      <xdr:colOff>161925</xdr:colOff>
      <xdr:row>5</xdr:row>
      <xdr:rowOff>133350</xdr:rowOff>
    </xdr:to>
    <xdr:sp>
      <xdr:nvSpPr>
        <xdr:cNvPr id="28" name="Line 29"/>
        <xdr:cNvSpPr>
          <a:spLocks/>
        </xdr:cNvSpPr>
      </xdr:nvSpPr>
      <xdr:spPr>
        <a:xfrm>
          <a:off x="838200" y="1266825"/>
          <a:ext cx="4010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209550</xdr:colOff>
      <xdr:row>5</xdr:row>
      <xdr:rowOff>57150</xdr:rowOff>
    </xdr:from>
    <xdr:to>
      <xdr:col>8</xdr:col>
      <xdr:colOff>371475</xdr:colOff>
      <xdr:row>6</xdr:row>
      <xdr:rowOff>28575</xdr:rowOff>
    </xdr:to>
    <xdr:sp>
      <xdr:nvSpPr>
        <xdr:cNvPr id="29" name="Rectangle 30"/>
        <xdr:cNvSpPr>
          <a:spLocks/>
        </xdr:cNvSpPr>
      </xdr:nvSpPr>
      <xdr:spPr>
        <a:xfrm>
          <a:off x="5715000" y="1190625"/>
          <a:ext cx="161925"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66675</xdr:colOff>
      <xdr:row>10</xdr:row>
      <xdr:rowOff>104775</xdr:rowOff>
    </xdr:from>
    <xdr:to>
      <xdr:col>1</xdr:col>
      <xdr:colOff>228600</xdr:colOff>
      <xdr:row>11</xdr:row>
      <xdr:rowOff>0</xdr:rowOff>
    </xdr:to>
    <xdr:sp>
      <xdr:nvSpPr>
        <xdr:cNvPr id="30" name="Rectangle 31"/>
        <xdr:cNvSpPr>
          <a:spLocks/>
        </xdr:cNvSpPr>
      </xdr:nvSpPr>
      <xdr:spPr>
        <a:xfrm>
          <a:off x="352425" y="22383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57150</xdr:colOff>
      <xdr:row>11</xdr:row>
      <xdr:rowOff>104775</xdr:rowOff>
    </xdr:from>
    <xdr:to>
      <xdr:col>1</xdr:col>
      <xdr:colOff>219075</xdr:colOff>
      <xdr:row>12</xdr:row>
      <xdr:rowOff>0</xdr:rowOff>
    </xdr:to>
    <xdr:sp>
      <xdr:nvSpPr>
        <xdr:cNvPr id="31" name="Rectangle 32"/>
        <xdr:cNvSpPr>
          <a:spLocks/>
        </xdr:cNvSpPr>
      </xdr:nvSpPr>
      <xdr:spPr>
        <a:xfrm>
          <a:off x="342900" y="24860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57150</xdr:colOff>
      <xdr:row>12</xdr:row>
      <xdr:rowOff>104775</xdr:rowOff>
    </xdr:from>
    <xdr:to>
      <xdr:col>1</xdr:col>
      <xdr:colOff>219075</xdr:colOff>
      <xdr:row>13</xdr:row>
      <xdr:rowOff>0</xdr:rowOff>
    </xdr:to>
    <xdr:sp>
      <xdr:nvSpPr>
        <xdr:cNvPr id="32" name="Rectangle 33"/>
        <xdr:cNvSpPr>
          <a:spLocks/>
        </xdr:cNvSpPr>
      </xdr:nvSpPr>
      <xdr:spPr>
        <a:xfrm>
          <a:off x="342900" y="27336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57150</xdr:colOff>
      <xdr:row>13</xdr:row>
      <xdr:rowOff>104775</xdr:rowOff>
    </xdr:from>
    <xdr:to>
      <xdr:col>1</xdr:col>
      <xdr:colOff>219075</xdr:colOff>
      <xdr:row>14</xdr:row>
      <xdr:rowOff>0</xdr:rowOff>
    </xdr:to>
    <xdr:sp>
      <xdr:nvSpPr>
        <xdr:cNvPr id="33" name="Rectangle 34"/>
        <xdr:cNvSpPr>
          <a:spLocks/>
        </xdr:cNvSpPr>
      </xdr:nvSpPr>
      <xdr:spPr>
        <a:xfrm>
          <a:off x="342900" y="29813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9</xdr:row>
      <xdr:rowOff>104775</xdr:rowOff>
    </xdr:from>
    <xdr:to>
      <xdr:col>3</xdr:col>
      <xdr:colOff>304800</xdr:colOff>
      <xdr:row>10</xdr:row>
      <xdr:rowOff>0</xdr:rowOff>
    </xdr:to>
    <xdr:sp>
      <xdr:nvSpPr>
        <xdr:cNvPr id="34" name="Rectangle 35"/>
        <xdr:cNvSpPr>
          <a:spLocks/>
        </xdr:cNvSpPr>
      </xdr:nvSpPr>
      <xdr:spPr>
        <a:xfrm>
          <a:off x="2352675" y="19907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10</xdr:row>
      <xdr:rowOff>104775</xdr:rowOff>
    </xdr:from>
    <xdr:to>
      <xdr:col>3</xdr:col>
      <xdr:colOff>304800</xdr:colOff>
      <xdr:row>10</xdr:row>
      <xdr:rowOff>238125</xdr:rowOff>
    </xdr:to>
    <xdr:sp>
      <xdr:nvSpPr>
        <xdr:cNvPr id="35" name="Rectangle 36"/>
        <xdr:cNvSpPr>
          <a:spLocks/>
        </xdr:cNvSpPr>
      </xdr:nvSpPr>
      <xdr:spPr>
        <a:xfrm>
          <a:off x="2352675" y="22383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11</xdr:row>
      <xdr:rowOff>104775</xdr:rowOff>
    </xdr:from>
    <xdr:to>
      <xdr:col>3</xdr:col>
      <xdr:colOff>304800</xdr:colOff>
      <xdr:row>12</xdr:row>
      <xdr:rowOff>0</xdr:rowOff>
    </xdr:to>
    <xdr:sp>
      <xdr:nvSpPr>
        <xdr:cNvPr id="36" name="Rectangle 37"/>
        <xdr:cNvSpPr>
          <a:spLocks/>
        </xdr:cNvSpPr>
      </xdr:nvSpPr>
      <xdr:spPr>
        <a:xfrm>
          <a:off x="2352675" y="24860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12</xdr:row>
      <xdr:rowOff>104775</xdr:rowOff>
    </xdr:from>
    <xdr:to>
      <xdr:col>3</xdr:col>
      <xdr:colOff>304800</xdr:colOff>
      <xdr:row>12</xdr:row>
      <xdr:rowOff>238125</xdr:rowOff>
    </xdr:to>
    <xdr:sp>
      <xdr:nvSpPr>
        <xdr:cNvPr id="37" name="Rectangle 38"/>
        <xdr:cNvSpPr>
          <a:spLocks/>
        </xdr:cNvSpPr>
      </xdr:nvSpPr>
      <xdr:spPr>
        <a:xfrm>
          <a:off x="2352675" y="27336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142875</xdr:colOff>
      <xdr:row>13</xdr:row>
      <xdr:rowOff>104775</xdr:rowOff>
    </xdr:from>
    <xdr:to>
      <xdr:col>3</xdr:col>
      <xdr:colOff>304800</xdr:colOff>
      <xdr:row>14</xdr:row>
      <xdr:rowOff>0</xdr:rowOff>
    </xdr:to>
    <xdr:sp>
      <xdr:nvSpPr>
        <xdr:cNvPr id="38" name="Rectangle 39"/>
        <xdr:cNvSpPr>
          <a:spLocks/>
        </xdr:cNvSpPr>
      </xdr:nvSpPr>
      <xdr:spPr>
        <a:xfrm>
          <a:off x="2352675" y="29813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9</xdr:row>
      <xdr:rowOff>104775</xdr:rowOff>
    </xdr:from>
    <xdr:to>
      <xdr:col>6</xdr:col>
      <xdr:colOff>295275</xdr:colOff>
      <xdr:row>9</xdr:row>
      <xdr:rowOff>238125</xdr:rowOff>
    </xdr:to>
    <xdr:sp>
      <xdr:nvSpPr>
        <xdr:cNvPr id="39" name="Rectangle 40"/>
        <xdr:cNvSpPr>
          <a:spLocks/>
        </xdr:cNvSpPr>
      </xdr:nvSpPr>
      <xdr:spPr>
        <a:xfrm>
          <a:off x="4457700" y="19907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133350</xdr:colOff>
      <xdr:row>14</xdr:row>
      <xdr:rowOff>104775</xdr:rowOff>
    </xdr:from>
    <xdr:to>
      <xdr:col>3</xdr:col>
      <xdr:colOff>295275</xdr:colOff>
      <xdr:row>14</xdr:row>
      <xdr:rowOff>238125</xdr:rowOff>
    </xdr:to>
    <xdr:sp>
      <xdr:nvSpPr>
        <xdr:cNvPr id="40" name="Rectangle 41"/>
        <xdr:cNvSpPr>
          <a:spLocks/>
        </xdr:cNvSpPr>
      </xdr:nvSpPr>
      <xdr:spPr>
        <a:xfrm>
          <a:off x="2343150" y="32289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10</xdr:row>
      <xdr:rowOff>104775</xdr:rowOff>
    </xdr:from>
    <xdr:to>
      <xdr:col>6</xdr:col>
      <xdr:colOff>295275</xdr:colOff>
      <xdr:row>11</xdr:row>
      <xdr:rowOff>0</xdr:rowOff>
    </xdr:to>
    <xdr:sp>
      <xdr:nvSpPr>
        <xdr:cNvPr id="41" name="Rectangle 42"/>
        <xdr:cNvSpPr>
          <a:spLocks/>
        </xdr:cNvSpPr>
      </xdr:nvSpPr>
      <xdr:spPr>
        <a:xfrm>
          <a:off x="4457700" y="22383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11</xdr:row>
      <xdr:rowOff>104775</xdr:rowOff>
    </xdr:from>
    <xdr:to>
      <xdr:col>6</xdr:col>
      <xdr:colOff>295275</xdr:colOff>
      <xdr:row>12</xdr:row>
      <xdr:rowOff>0</xdr:rowOff>
    </xdr:to>
    <xdr:sp>
      <xdr:nvSpPr>
        <xdr:cNvPr id="42" name="Rectangle 43"/>
        <xdr:cNvSpPr>
          <a:spLocks/>
        </xdr:cNvSpPr>
      </xdr:nvSpPr>
      <xdr:spPr>
        <a:xfrm>
          <a:off x="4457700" y="248602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133350</xdr:colOff>
      <xdr:row>12</xdr:row>
      <xdr:rowOff>104775</xdr:rowOff>
    </xdr:from>
    <xdr:to>
      <xdr:col>6</xdr:col>
      <xdr:colOff>295275</xdr:colOff>
      <xdr:row>13</xdr:row>
      <xdr:rowOff>0</xdr:rowOff>
    </xdr:to>
    <xdr:sp>
      <xdr:nvSpPr>
        <xdr:cNvPr id="43" name="Rectangle 44"/>
        <xdr:cNvSpPr>
          <a:spLocks/>
        </xdr:cNvSpPr>
      </xdr:nvSpPr>
      <xdr:spPr>
        <a:xfrm>
          <a:off x="4457700" y="2733675"/>
          <a:ext cx="1619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419100</xdr:colOff>
      <xdr:row>13</xdr:row>
      <xdr:rowOff>209550</xdr:rowOff>
    </xdr:from>
    <xdr:to>
      <xdr:col>8</xdr:col>
      <xdr:colOff>600075</xdr:colOff>
      <xdr:row>13</xdr:row>
      <xdr:rowOff>209550</xdr:rowOff>
    </xdr:to>
    <xdr:sp>
      <xdr:nvSpPr>
        <xdr:cNvPr id="44" name="Line 45"/>
        <xdr:cNvSpPr>
          <a:spLocks/>
        </xdr:cNvSpPr>
      </xdr:nvSpPr>
      <xdr:spPr>
        <a:xfrm>
          <a:off x="5105400" y="3086100"/>
          <a:ext cx="1000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304800</xdr:colOff>
      <xdr:row>32</xdr:row>
      <xdr:rowOff>342900</xdr:rowOff>
    </xdr:from>
    <xdr:to>
      <xdr:col>9</xdr:col>
      <xdr:colOff>57150</xdr:colOff>
      <xdr:row>32</xdr:row>
      <xdr:rowOff>342900</xdr:rowOff>
    </xdr:to>
    <xdr:sp>
      <xdr:nvSpPr>
        <xdr:cNvPr id="45" name="Line 47"/>
        <xdr:cNvSpPr>
          <a:spLocks/>
        </xdr:cNvSpPr>
      </xdr:nvSpPr>
      <xdr:spPr>
        <a:xfrm>
          <a:off x="4629150" y="8610600"/>
          <a:ext cx="16097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2">
    <pageSetUpPr fitToPage="1"/>
  </sheetPr>
  <dimension ref="B1:Z42"/>
  <sheetViews>
    <sheetView showGridLines="0" showRowColHeaders="0" tabSelected="1" showOutlineSymbols="0" workbookViewId="0" topLeftCell="A1">
      <selection activeCell="M31" sqref="M31"/>
    </sheetView>
  </sheetViews>
  <sheetFormatPr defaultColWidth="11.00390625" defaultRowHeight="12" customHeight="1"/>
  <cols>
    <col min="1" max="1" width="3.75390625" style="0" customWidth="1"/>
    <col min="2" max="2" width="7.75390625" style="0" customWidth="1"/>
    <col min="3" max="3" width="4.625" style="0" customWidth="1"/>
    <col min="4" max="4" width="6.00390625" style="0" customWidth="1"/>
    <col min="5" max="5" width="31.25390625" style="0" customWidth="1"/>
    <col min="6" max="11" width="8.75390625" style="0" customWidth="1"/>
  </cols>
  <sheetData>
    <row r="1" spans="2:26" ht="18">
      <c r="B1" s="51" t="s">
        <v>193</v>
      </c>
      <c r="X1">
        <v>6</v>
      </c>
      <c r="Z1">
        <v>6</v>
      </c>
    </row>
    <row r="2" ht="6" customHeight="1" thickBot="1"/>
    <row r="3" spans="2:5" ht="19.5" customHeight="1" thickBot="1" thickTop="1">
      <c r="B3" s="9"/>
      <c r="E3" s="32" t="s">
        <v>194</v>
      </c>
    </row>
    <row r="4" ht="6.75" customHeight="1" thickBot="1" thickTop="1">
      <c r="E4" s="3"/>
    </row>
    <row r="5" spans="2:11" ht="12" customHeight="1">
      <c r="B5" s="38"/>
      <c r="C5" s="38"/>
      <c r="D5" s="38"/>
      <c r="E5" s="38"/>
      <c r="F5" s="33" t="s">
        <v>9</v>
      </c>
      <c r="G5" s="33" t="s">
        <v>10</v>
      </c>
      <c r="H5" s="33" t="s">
        <v>11</v>
      </c>
      <c r="I5" s="33" t="s">
        <v>71</v>
      </c>
      <c r="J5" s="33" t="s">
        <v>128</v>
      </c>
      <c r="K5" s="33" t="s">
        <v>9</v>
      </c>
    </row>
    <row r="6" spans="2:11" ht="12" customHeight="1" thickBot="1">
      <c r="B6" s="182" t="s">
        <v>166</v>
      </c>
      <c r="C6" s="182" t="s">
        <v>184</v>
      </c>
      <c r="D6" s="183" t="s">
        <v>112</v>
      </c>
      <c r="E6" s="182" t="s">
        <v>170</v>
      </c>
      <c r="F6" s="182" t="s">
        <v>105</v>
      </c>
      <c r="G6" s="182"/>
      <c r="H6" s="182" t="s">
        <v>129</v>
      </c>
      <c r="I6" s="182" t="s">
        <v>43</v>
      </c>
      <c r="J6" s="182" t="s">
        <v>130</v>
      </c>
      <c r="K6" s="182" t="s">
        <v>131</v>
      </c>
    </row>
    <row r="7" spans="2:11" ht="12" customHeight="1">
      <c r="B7" s="264">
        <v>37628</v>
      </c>
      <c r="C7" s="212">
        <v>3</v>
      </c>
      <c r="D7" s="235" t="s">
        <v>115</v>
      </c>
      <c r="E7" s="212" t="s">
        <v>451</v>
      </c>
      <c r="F7" s="214"/>
      <c r="G7" s="214"/>
      <c r="H7" s="214"/>
      <c r="I7" s="214">
        <v>25</v>
      </c>
      <c r="J7" s="214"/>
      <c r="K7" s="218"/>
    </row>
    <row r="8" spans="2:11" ht="12" customHeight="1">
      <c r="B8" s="265"/>
      <c r="C8" s="171">
        <v>4</v>
      </c>
      <c r="D8" s="236" t="s">
        <v>115</v>
      </c>
      <c r="E8" s="171" t="s">
        <v>452</v>
      </c>
      <c r="F8" s="173">
        <v>90</v>
      </c>
      <c r="G8" s="173"/>
      <c r="H8" s="173"/>
      <c r="I8" s="173"/>
      <c r="J8" s="173"/>
      <c r="K8" s="219"/>
    </row>
    <row r="9" spans="2:11" ht="12" customHeight="1">
      <c r="B9" s="265">
        <v>37635</v>
      </c>
      <c r="C9" s="171">
        <v>8</v>
      </c>
      <c r="D9" s="236" t="s">
        <v>144</v>
      </c>
      <c r="E9" s="171" t="s">
        <v>453</v>
      </c>
      <c r="F9" s="173"/>
      <c r="G9" s="173">
        <v>1014</v>
      </c>
      <c r="H9" s="173"/>
      <c r="I9" s="173"/>
      <c r="J9" s="173"/>
      <c r="K9" s="219"/>
    </row>
    <row r="10" spans="2:11" ht="12" customHeight="1">
      <c r="B10" s="265"/>
      <c r="C10" s="171">
        <v>10</v>
      </c>
      <c r="D10" s="236" t="s">
        <v>144</v>
      </c>
      <c r="E10" s="171" t="s">
        <v>453</v>
      </c>
      <c r="F10" s="173"/>
      <c r="G10" s="173">
        <v>405</v>
      </c>
      <c r="H10" s="173"/>
      <c r="I10" s="173"/>
      <c r="J10" s="173"/>
      <c r="K10" s="219"/>
    </row>
    <row r="11" spans="2:11" ht="12" customHeight="1">
      <c r="B11" s="265"/>
      <c r="C11" s="171">
        <v>13</v>
      </c>
      <c r="D11" s="236" t="s">
        <v>2</v>
      </c>
      <c r="E11" s="171" t="s">
        <v>454</v>
      </c>
      <c r="F11" s="173"/>
      <c r="G11" s="173"/>
      <c r="H11" s="173"/>
      <c r="I11" s="173">
        <v>516</v>
      </c>
      <c r="J11" s="173"/>
      <c r="K11" s="219"/>
    </row>
    <row r="12" spans="2:11" ht="12" customHeight="1">
      <c r="B12" s="265">
        <v>37648</v>
      </c>
      <c r="C12" s="171">
        <v>15</v>
      </c>
      <c r="D12" s="236" t="s">
        <v>2</v>
      </c>
      <c r="E12" s="171" t="s">
        <v>455</v>
      </c>
      <c r="F12" s="173"/>
      <c r="G12" s="173">
        <v>19</v>
      </c>
      <c r="H12" s="173"/>
      <c r="I12" s="173"/>
      <c r="J12" s="173"/>
      <c r="K12" s="219"/>
    </row>
    <row r="13" spans="2:11" ht="12" customHeight="1">
      <c r="B13" s="265">
        <v>37654</v>
      </c>
      <c r="C13" s="171">
        <v>17</v>
      </c>
      <c r="D13" s="236" t="s">
        <v>144</v>
      </c>
      <c r="E13" s="171" t="s">
        <v>453</v>
      </c>
      <c r="F13" s="173"/>
      <c r="G13" s="173">
        <v>450</v>
      </c>
      <c r="H13" s="173"/>
      <c r="I13" s="173"/>
      <c r="J13" s="173"/>
      <c r="K13" s="219"/>
    </row>
    <row r="14" spans="2:11" ht="12" customHeight="1">
      <c r="B14" s="265"/>
      <c r="C14" s="171">
        <v>19</v>
      </c>
      <c r="D14" s="236" t="s">
        <v>117</v>
      </c>
      <c r="E14" s="171" t="s">
        <v>456</v>
      </c>
      <c r="F14" s="173">
        <v>7.6</v>
      </c>
      <c r="G14" s="173"/>
      <c r="H14" s="173"/>
      <c r="I14" s="173"/>
      <c r="J14" s="173"/>
      <c r="K14" s="219"/>
    </row>
    <row r="15" spans="2:11" ht="12" customHeight="1">
      <c r="B15" s="265"/>
      <c r="C15" s="171">
        <v>20</v>
      </c>
      <c r="D15" s="236" t="s">
        <v>115</v>
      </c>
      <c r="E15" s="171" t="s">
        <v>457</v>
      </c>
      <c r="F15" s="173">
        <v>36</v>
      </c>
      <c r="G15" s="173"/>
      <c r="H15" s="173"/>
      <c r="I15" s="173"/>
      <c r="J15" s="173"/>
      <c r="K15" s="219"/>
    </row>
    <row r="16" spans="2:11" ht="12" customHeight="1">
      <c r="B16" s="265">
        <v>37663</v>
      </c>
      <c r="C16" s="171">
        <v>22</v>
      </c>
      <c r="D16" s="236" t="s">
        <v>144</v>
      </c>
      <c r="E16" s="171" t="s">
        <v>458</v>
      </c>
      <c r="F16" s="173"/>
      <c r="G16" s="173">
        <v>63</v>
      </c>
      <c r="H16" s="173"/>
      <c r="I16" s="173"/>
      <c r="J16" s="173"/>
      <c r="K16" s="219"/>
    </row>
    <row r="17" spans="2:11" ht="12" customHeight="1">
      <c r="B17" s="265">
        <v>37663</v>
      </c>
      <c r="C17" s="171">
        <v>25</v>
      </c>
      <c r="D17" s="236" t="s">
        <v>144</v>
      </c>
      <c r="E17" s="171" t="s">
        <v>459</v>
      </c>
      <c r="F17" s="173"/>
      <c r="G17" s="173">
        <v>180</v>
      </c>
      <c r="H17" s="173"/>
      <c r="I17" s="173"/>
      <c r="J17" s="173"/>
      <c r="K17" s="219"/>
    </row>
    <row r="18" spans="2:11" ht="12" customHeight="1">
      <c r="B18" s="265"/>
      <c r="C18" s="171"/>
      <c r="D18" s="236"/>
      <c r="E18" s="171"/>
      <c r="F18" s="173"/>
      <c r="G18" s="173"/>
      <c r="H18" s="173"/>
      <c r="I18" s="173"/>
      <c r="J18" s="173"/>
      <c r="K18" s="219"/>
    </row>
    <row r="19" spans="2:11" ht="12" customHeight="1">
      <c r="B19" s="265"/>
      <c r="C19" s="171"/>
      <c r="D19" s="236"/>
      <c r="E19" s="171"/>
      <c r="F19" s="173"/>
      <c r="G19" s="173"/>
      <c r="H19" s="173"/>
      <c r="I19" s="173"/>
      <c r="J19" s="173"/>
      <c r="K19" s="219"/>
    </row>
    <row r="20" spans="2:11" ht="12" customHeight="1">
      <c r="B20" s="265"/>
      <c r="C20" s="171"/>
      <c r="D20" s="236"/>
      <c r="E20" s="171"/>
      <c r="F20" s="173"/>
      <c r="G20" s="173"/>
      <c r="H20" s="173"/>
      <c r="I20" s="173"/>
      <c r="J20" s="173"/>
      <c r="K20" s="219"/>
    </row>
    <row r="21" spans="2:11" ht="12" customHeight="1">
      <c r="B21" s="265"/>
      <c r="C21" s="171"/>
      <c r="D21" s="236"/>
      <c r="E21" s="171"/>
      <c r="F21" s="173"/>
      <c r="G21" s="173"/>
      <c r="H21" s="173"/>
      <c r="I21" s="173"/>
      <c r="J21" s="173"/>
      <c r="K21" s="219"/>
    </row>
    <row r="22" spans="2:11" ht="12" customHeight="1">
      <c r="B22" s="265"/>
      <c r="C22" s="171"/>
      <c r="D22" s="236"/>
      <c r="E22" s="171"/>
      <c r="F22" s="173"/>
      <c r="G22" s="173"/>
      <c r="H22" s="173"/>
      <c r="I22" s="173"/>
      <c r="J22" s="173"/>
      <c r="K22" s="219"/>
    </row>
    <row r="23" spans="2:11" ht="12" customHeight="1">
      <c r="B23" s="265"/>
      <c r="C23" s="171"/>
      <c r="D23" s="236"/>
      <c r="E23" s="171"/>
      <c r="F23" s="173"/>
      <c r="G23" s="173"/>
      <c r="H23" s="173"/>
      <c r="I23" s="173"/>
      <c r="J23" s="173"/>
      <c r="K23" s="219"/>
    </row>
    <row r="24" spans="2:11" ht="12" customHeight="1">
      <c r="B24" s="265"/>
      <c r="C24" s="171"/>
      <c r="D24" s="236"/>
      <c r="E24" s="171"/>
      <c r="F24" s="173"/>
      <c r="G24" s="173"/>
      <c r="H24" s="173"/>
      <c r="I24" s="173"/>
      <c r="J24" s="173"/>
      <c r="K24" s="219"/>
    </row>
    <row r="25" spans="2:11" ht="12" customHeight="1">
      <c r="B25" s="265"/>
      <c r="C25" s="171"/>
      <c r="D25" s="237"/>
      <c r="E25" s="171"/>
      <c r="F25" s="173"/>
      <c r="G25" s="173"/>
      <c r="H25" s="173"/>
      <c r="I25" s="173"/>
      <c r="J25" s="173"/>
      <c r="K25" s="219"/>
    </row>
    <row r="26" spans="2:11" ht="12" customHeight="1">
      <c r="B26" s="265"/>
      <c r="C26" s="171"/>
      <c r="D26" s="237"/>
      <c r="E26" s="171"/>
      <c r="F26" s="173"/>
      <c r="G26" s="173"/>
      <c r="H26" s="173"/>
      <c r="I26" s="173"/>
      <c r="J26" s="173"/>
      <c r="K26" s="219"/>
    </row>
    <row r="27" spans="2:11" ht="12" customHeight="1">
      <c r="B27" s="265"/>
      <c r="C27" s="171"/>
      <c r="D27" s="236"/>
      <c r="E27" s="171"/>
      <c r="F27" s="173"/>
      <c r="G27" s="173"/>
      <c r="H27" s="173"/>
      <c r="I27" s="173"/>
      <c r="J27" s="173"/>
      <c r="K27" s="219"/>
    </row>
    <row r="28" spans="2:11" ht="12" customHeight="1">
      <c r="B28" s="265"/>
      <c r="C28" s="171"/>
      <c r="D28" s="236"/>
      <c r="E28" s="171"/>
      <c r="F28" s="173"/>
      <c r="G28" s="173"/>
      <c r="H28" s="173"/>
      <c r="I28" s="173"/>
      <c r="J28" s="173"/>
      <c r="K28" s="219"/>
    </row>
    <row r="29" spans="2:11" ht="12" customHeight="1">
      <c r="B29" s="265"/>
      <c r="C29" s="171"/>
      <c r="D29" s="236"/>
      <c r="E29" s="171"/>
      <c r="F29" s="173"/>
      <c r="G29" s="173"/>
      <c r="H29" s="173"/>
      <c r="I29" s="173"/>
      <c r="J29" s="173"/>
      <c r="K29" s="219"/>
    </row>
    <row r="30" spans="2:11" ht="12" customHeight="1">
      <c r="B30" s="265"/>
      <c r="C30" s="171"/>
      <c r="D30" s="236"/>
      <c r="E30" s="171"/>
      <c r="F30" s="173"/>
      <c r="G30" s="173"/>
      <c r="H30" s="173"/>
      <c r="I30" s="173"/>
      <c r="J30" s="173"/>
      <c r="K30" s="219"/>
    </row>
    <row r="31" spans="2:11" ht="12" customHeight="1">
      <c r="B31" s="265"/>
      <c r="C31" s="171"/>
      <c r="D31" s="236"/>
      <c r="E31" s="171"/>
      <c r="F31" s="173"/>
      <c r="G31" s="173"/>
      <c r="H31" s="173"/>
      <c r="I31" s="173"/>
      <c r="J31" s="173"/>
      <c r="K31" s="219"/>
    </row>
    <row r="32" spans="2:11" ht="12" customHeight="1">
      <c r="B32" s="265"/>
      <c r="C32" s="171"/>
      <c r="D32" s="236"/>
      <c r="E32" s="171"/>
      <c r="F32" s="173"/>
      <c r="G32" s="173"/>
      <c r="H32" s="173"/>
      <c r="I32" s="173"/>
      <c r="J32" s="173"/>
      <c r="K32" s="219"/>
    </row>
    <row r="33" spans="2:11" ht="12" customHeight="1">
      <c r="B33" s="265"/>
      <c r="C33" s="171"/>
      <c r="D33" s="236"/>
      <c r="E33" s="171"/>
      <c r="F33" s="173"/>
      <c r="G33" s="173"/>
      <c r="H33" s="173"/>
      <c r="I33" s="173"/>
      <c r="J33" s="173"/>
      <c r="K33" s="219"/>
    </row>
    <row r="34" spans="2:11" ht="12" customHeight="1">
      <c r="B34" s="265"/>
      <c r="C34" s="171"/>
      <c r="D34" s="236"/>
      <c r="E34" s="171"/>
      <c r="F34" s="173"/>
      <c r="G34" s="173"/>
      <c r="H34" s="173"/>
      <c r="I34" s="173"/>
      <c r="J34" s="173"/>
      <c r="K34" s="219"/>
    </row>
    <row r="35" spans="2:11" ht="12" customHeight="1">
      <c r="B35" s="265"/>
      <c r="C35" s="171"/>
      <c r="D35" s="236"/>
      <c r="E35" s="171"/>
      <c r="F35" s="173"/>
      <c r="G35" s="173"/>
      <c r="H35" s="173"/>
      <c r="I35" s="173"/>
      <c r="J35" s="173"/>
      <c r="K35" s="219"/>
    </row>
    <row r="36" spans="2:11" ht="12" customHeight="1" thickBot="1">
      <c r="B36" s="266"/>
      <c r="C36" s="220"/>
      <c r="D36" s="220"/>
      <c r="E36" s="220"/>
      <c r="F36" s="222"/>
      <c r="G36" s="222"/>
      <c r="H36" s="222"/>
      <c r="I36" s="222"/>
      <c r="J36" s="222"/>
      <c r="K36" s="226"/>
    </row>
    <row r="37" spans="2:11" s="54" customFormat="1" ht="12" customHeight="1" thickBot="1">
      <c r="B37" s="184"/>
      <c r="C37" s="184"/>
      <c r="D37" s="184"/>
      <c r="E37" s="185" t="s">
        <v>98</v>
      </c>
      <c r="F37" s="186">
        <f aca="true" t="shared" si="0" ref="F37:K37">SUM(F7:F36)</f>
        <v>133.6</v>
      </c>
      <c r="G37" s="187">
        <f t="shared" si="0"/>
        <v>2131</v>
      </c>
      <c r="H37" s="187">
        <f t="shared" si="0"/>
        <v>0</v>
      </c>
      <c r="I37" s="187">
        <f t="shared" si="0"/>
        <v>541</v>
      </c>
      <c r="J37" s="187">
        <f t="shared" si="0"/>
        <v>0</v>
      </c>
      <c r="K37" s="282">
        <f t="shared" si="0"/>
        <v>0</v>
      </c>
    </row>
    <row r="38" spans="6:11" s="54" customFormat="1" ht="12" customHeight="1" thickBot="1">
      <c r="F38" s="168"/>
      <c r="G38" s="168"/>
      <c r="H38" s="168"/>
      <c r="I38" s="168"/>
      <c r="J38" s="168"/>
      <c r="K38" s="168"/>
    </row>
    <row r="39" spans="2:11" s="54" customFormat="1" ht="16.5" thickBot="1">
      <c r="B39" s="301">
        <f ca="1">TODAY()</f>
        <v>37720</v>
      </c>
      <c r="C39" s="301"/>
      <c r="D39" s="53"/>
      <c r="E39" s="62" t="s">
        <v>37</v>
      </c>
      <c r="F39" s="160">
        <f>SUM(F37:K37)</f>
        <v>2805.6</v>
      </c>
      <c r="G39" s="168"/>
      <c r="H39" s="168"/>
      <c r="I39" s="168"/>
      <c r="J39" s="170"/>
      <c r="K39" s="170"/>
    </row>
    <row r="40" s="54" customFormat="1" ht="12" customHeight="1"/>
    <row r="41" s="54" customFormat="1" ht="12" customHeight="1"/>
    <row r="42" spans="6:11" s="54" customFormat="1" ht="12" customHeight="1">
      <c r="F42" s="63"/>
      <c r="G42" s="63"/>
      <c r="H42" s="63"/>
      <c r="I42" s="63"/>
      <c r="J42" s="63"/>
      <c r="K42" s="63"/>
    </row>
  </sheetData>
  <mergeCells count="1">
    <mergeCell ref="B39:C39"/>
  </mergeCells>
  <printOptions/>
  <pageMargins left="0.60740157480315" right="0.40740157480315" top="0.31496062992126" bottom="0.31496062992126" header="0.511811023622047" footer="0.511811023622047"/>
  <pageSetup fitToHeight="1" fitToWidth="1" orientation="landscape" paperSize="9" scale="95" r:id="rId1"/>
</worksheet>
</file>

<file path=xl/worksheets/sheet10.xml><?xml version="1.0" encoding="utf-8"?>
<worksheet xmlns="http://schemas.openxmlformats.org/spreadsheetml/2006/main" xmlns:r="http://schemas.openxmlformats.org/officeDocument/2006/relationships">
  <sheetPr codeName="Feuil7"/>
  <dimension ref="B2:C161"/>
  <sheetViews>
    <sheetView showGridLines="0" workbookViewId="0" topLeftCell="A136">
      <selection activeCell="F28" sqref="F28"/>
    </sheetView>
  </sheetViews>
  <sheetFormatPr defaultColWidth="11.00390625" defaultRowHeight="12.75"/>
  <cols>
    <col min="1" max="1" width="2.625" style="61" customWidth="1"/>
    <col min="2" max="2" width="114.875" style="103" customWidth="1"/>
    <col min="3" max="3" width="6.25390625" style="103" customWidth="1"/>
    <col min="4" max="4" width="2.25390625" style="61" customWidth="1"/>
    <col min="5" max="16384" width="10.75390625" style="61" customWidth="1"/>
  </cols>
  <sheetData>
    <row r="2" spans="2:3" s="293" customFormat="1" ht="26.25">
      <c r="B2" s="299" t="s">
        <v>12</v>
      </c>
      <c r="C2" s="294"/>
    </row>
    <row r="3" ht="12.75">
      <c r="B3" s="300" t="s">
        <v>329</v>
      </c>
    </row>
    <row r="5" spans="2:3" s="295" customFormat="1" ht="25.5">
      <c r="B5" s="296" t="s">
        <v>330</v>
      </c>
      <c r="C5" s="296"/>
    </row>
    <row r="6" ht="25.5">
      <c r="B6" s="103" t="s">
        <v>331</v>
      </c>
    </row>
    <row r="8" ht="12.75">
      <c r="B8" s="103" t="s">
        <v>332</v>
      </c>
    </row>
    <row r="10" ht="12.75">
      <c r="B10" s="103" t="s">
        <v>333</v>
      </c>
    </row>
    <row r="11" ht="12.75">
      <c r="B11" s="103" t="s">
        <v>334</v>
      </c>
    </row>
    <row r="12" ht="12.75">
      <c r="B12" s="103" t="s">
        <v>335</v>
      </c>
    </row>
    <row r="13" ht="12.75">
      <c r="B13" s="103" t="s">
        <v>336</v>
      </c>
    </row>
    <row r="15" spans="2:3" s="297" customFormat="1" ht="12.75">
      <c r="B15" s="298" t="s">
        <v>337</v>
      </c>
      <c r="C15" s="298"/>
    </row>
    <row r="16" ht="12.75">
      <c r="B16" s="103" t="s">
        <v>411</v>
      </c>
    </row>
    <row r="17" ht="25.5">
      <c r="B17" s="103" t="s">
        <v>412</v>
      </c>
    </row>
    <row r="18" ht="12.75">
      <c r="B18" s="103" t="s">
        <v>338</v>
      </c>
    </row>
    <row r="19" ht="12.75">
      <c r="B19" s="103" t="s">
        <v>447</v>
      </c>
    </row>
    <row r="20" ht="12.75">
      <c r="B20" s="103" t="s">
        <v>448</v>
      </c>
    </row>
    <row r="21" ht="12.75">
      <c r="B21" s="103" t="s">
        <v>449</v>
      </c>
    </row>
    <row r="23" ht="25.5">
      <c r="B23" s="103" t="s">
        <v>450</v>
      </c>
    </row>
    <row r="24" ht="12.75">
      <c r="B24" s="103" t="s">
        <v>413</v>
      </c>
    </row>
    <row r="25" ht="12.75">
      <c r="B25" s="103" t="s">
        <v>339</v>
      </c>
    </row>
    <row r="26" ht="25.5">
      <c r="B26" s="103" t="s">
        <v>340</v>
      </c>
    </row>
    <row r="28" spans="2:3" s="297" customFormat="1" ht="12.75">
      <c r="B28" s="298" t="s">
        <v>341</v>
      </c>
      <c r="C28" s="298"/>
    </row>
    <row r="29" ht="12.75">
      <c r="B29" s="103" t="s">
        <v>342</v>
      </c>
    </row>
    <row r="30" ht="6" customHeight="1"/>
    <row r="31" ht="12.75">
      <c r="B31" s="292" t="s">
        <v>343</v>
      </c>
    </row>
    <row r="32" ht="25.5">
      <c r="B32" s="103" t="s">
        <v>344</v>
      </c>
    </row>
    <row r="33" ht="25.5">
      <c r="B33" s="103" t="s">
        <v>414</v>
      </c>
    </row>
    <row r="34" ht="12.75">
      <c r="B34" s="103" t="s">
        <v>415</v>
      </c>
    </row>
    <row r="35" ht="25.5">
      <c r="B35" s="103" t="s">
        <v>417</v>
      </c>
    </row>
    <row r="36" ht="25.5">
      <c r="B36" s="103" t="s">
        <v>416</v>
      </c>
    </row>
    <row r="37" ht="12.75">
      <c r="B37" s="103" t="s">
        <v>345</v>
      </c>
    </row>
    <row r="38" ht="12.75">
      <c r="B38" s="103" t="s">
        <v>346</v>
      </c>
    </row>
    <row r="39" ht="25.5">
      <c r="B39" s="103" t="s">
        <v>418</v>
      </c>
    </row>
    <row r="40" ht="25.5">
      <c r="B40" s="103" t="s">
        <v>419</v>
      </c>
    </row>
    <row r="41" spans="2:3" s="291" customFormat="1" ht="12.75">
      <c r="B41" s="292" t="s">
        <v>347</v>
      </c>
      <c r="C41" s="292"/>
    </row>
    <row r="42" ht="12.75">
      <c r="B42" s="103" t="s">
        <v>348</v>
      </c>
    </row>
    <row r="43" ht="12.75">
      <c r="B43" s="103" t="s">
        <v>349</v>
      </c>
    </row>
    <row r="44" ht="12.75">
      <c r="B44" s="103" t="s">
        <v>350</v>
      </c>
    </row>
    <row r="45" ht="5.25" customHeight="1"/>
    <row r="46" ht="12.75">
      <c r="B46" s="103" t="s">
        <v>351</v>
      </c>
    </row>
    <row r="47" ht="12.75">
      <c r="B47" s="103" t="s">
        <v>352</v>
      </c>
    </row>
    <row r="49" spans="2:3" s="297" customFormat="1" ht="12.75">
      <c r="B49" s="298" t="s">
        <v>353</v>
      </c>
      <c r="C49" s="298"/>
    </row>
    <row r="50" ht="12.75">
      <c r="B50" s="103" t="s">
        <v>354</v>
      </c>
    </row>
    <row r="51" ht="12.75">
      <c r="B51" s="103" t="s">
        <v>355</v>
      </c>
    </row>
    <row r="52" ht="12.75">
      <c r="B52" s="103" t="s">
        <v>426</v>
      </c>
    </row>
    <row r="53" ht="12.75">
      <c r="B53" s="103" t="s">
        <v>427</v>
      </c>
    </row>
    <row r="54" ht="12.75">
      <c r="B54" s="103" t="s">
        <v>428</v>
      </c>
    </row>
    <row r="55" ht="12.75">
      <c r="B55" s="103" t="s">
        <v>429</v>
      </c>
    </row>
    <row r="56" ht="12.75">
      <c r="B56" s="103" t="s">
        <v>430</v>
      </c>
    </row>
    <row r="57" ht="12.75">
      <c r="B57" s="103" t="s">
        <v>431</v>
      </c>
    </row>
    <row r="59" spans="2:3" s="297" customFormat="1" ht="12.75">
      <c r="B59" s="298" t="s">
        <v>356</v>
      </c>
      <c r="C59" s="298"/>
    </row>
    <row r="60" ht="25.5">
      <c r="B60" s="103" t="s">
        <v>357</v>
      </c>
    </row>
    <row r="61" ht="12.75">
      <c r="B61" s="103" t="s">
        <v>358</v>
      </c>
    </row>
    <row r="62" ht="4.5" customHeight="1"/>
    <row r="63" ht="12.75">
      <c r="B63" s="103" t="s">
        <v>432</v>
      </c>
    </row>
    <row r="64" ht="12.75">
      <c r="B64" s="103" t="s">
        <v>359</v>
      </c>
    </row>
    <row r="65" ht="12.75">
      <c r="B65" s="103" t="s">
        <v>433</v>
      </c>
    </row>
    <row r="66" ht="12.75">
      <c r="B66" s="103" t="s">
        <v>434</v>
      </c>
    </row>
    <row r="67" ht="12.75">
      <c r="B67" s="103" t="s">
        <v>435</v>
      </c>
    </row>
    <row r="68" ht="12.75">
      <c r="B68" s="103" t="s">
        <v>436</v>
      </c>
    </row>
    <row r="69" ht="12.75">
      <c r="B69" s="103" t="s">
        <v>437</v>
      </c>
    </row>
    <row r="70" ht="12.75">
      <c r="B70" s="103" t="s">
        <v>438</v>
      </c>
    </row>
    <row r="71" ht="12.75">
      <c r="B71" s="103" t="s">
        <v>439</v>
      </c>
    </row>
    <row r="72" ht="18.75" customHeight="1">
      <c r="B72" s="103" t="s">
        <v>360</v>
      </c>
    </row>
    <row r="73" ht="25.5">
      <c r="B73" s="103" t="s">
        <v>361</v>
      </c>
    </row>
    <row r="75" spans="2:3" s="297" customFormat="1" ht="12.75">
      <c r="B75" s="298" t="s">
        <v>362</v>
      </c>
      <c r="C75" s="298"/>
    </row>
    <row r="76" ht="12.75">
      <c r="B76" s="103" t="s">
        <v>363</v>
      </c>
    </row>
    <row r="77" ht="12.75">
      <c r="B77" s="103" t="s">
        <v>433</v>
      </c>
    </row>
    <row r="78" ht="12.75">
      <c r="B78" s="103" t="s">
        <v>440</v>
      </c>
    </row>
    <row r="79" ht="12.75">
      <c r="B79" s="103" t="s">
        <v>441</v>
      </c>
    </row>
    <row r="80" ht="12.75">
      <c r="B80" s="103" t="s">
        <v>442</v>
      </c>
    </row>
    <row r="81" ht="12.75">
      <c r="B81" s="103" t="s">
        <v>443</v>
      </c>
    </row>
    <row r="82" ht="12.75">
      <c r="B82" s="103" t="s">
        <v>364</v>
      </c>
    </row>
    <row r="83" ht="6.75" customHeight="1"/>
    <row r="84" ht="25.5">
      <c r="B84" s="103" t="s">
        <v>420</v>
      </c>
    </row>
    <row r="85" ht="12.75">
      <c r="B85" s="103" t="s">
        <v>421</v>
      </c>
    </row>
    <row r="87" spans="2:3" s="297" customFormat="1" ht="12.75">
      <c r="B87" s="298" t="s">
        <v>365</v>
      </c>
      <c r="C87" s="298"/>
    </row>
    <row r="88" ht="12.75">
      <c r="B88" s="103" t="s">
        <v>366</v>
      </c>
    </row>
    <row r="89" ht="12.75">
      <c r="B89" s="103" t="s">
        <v>433</v>
      </c>
    </row>
    <row r="90" ht="12.75">
      <c r="B90" s="103" t="s">
        <v>440</v>
      </c>
    </row>
    <row r="91" ht="12.75">
      <c r="B91" s="103" t="s">
        <v>444</v>
      </c>
    </row>
    <row r="92" ht="12.75">
      <c r="B92" s="103" t="s">
        <v>442</v>
      </c>
    </row>
    <row r="93" ht="12.75">
      <c r="B93" s="103" t="s">
        <v>443</v>
      </c>
    </row>
    <row r="94" ht="12.75">
      <c r="B94" s="103" t="s">
        <v>364</v>
      </c>
    </row>
    <row r="95" ht="7.5" customHeight="1"/>
    <row r="96" ht="12.75">
      <c r="B96" s="103" t="s">
        <v>367</v>
      </c>
    </row>
    <row r="98" spans="2:3" s="297" customFormat="1" ht="12.75">
      <c r="B98" s="298" t="s">
        <v>368</v>
      </c>
      <c r="C98" s="298"/>
    </row>
    <row r="99" ht="12.75">
      <c r="B99" s="103" t="s">
        <v>369</v>
      </c>
    </row>
    <row r="100" ht="12.75">
      <c r="B100" s="103" t="s">
        <v>445</v>
      </c>
    </row>
    <row r="101" ht="12.75">
      <c r="B101" s="103" t="s">
        <v>446</v>
      </c>
    </row>
    <row r="102" ht="12.75">
      <c r="B102" s="103" t="s">
        <v>370</v>
      </c>
    </row>
    <row r="103" ht="12.75">
      <c r="B103" s="103" t="s">
        <v>371</v>
      </c>
    </row>
    <row r="104" ht="4.5" customHeight="1"/>
    <row r="105" ht="12.75">
      <c r="B105" s="103" t="s">
        <v>372</v>
      </c>
    </row>
    <row r="107" spans="2:3" s="297" customFormat="1" ht="12.75">
      <c r="B107" s="298" t="s">
        <v>373</v>
      </c>
      <c r="C107" s="298"/>
    </row>
    <row r="108" ht="12.75">
      <c r="B108" s="103" t="s">
        <v>374</v>
      </c>
    </row>
    <row r="109" ht="12.75">
      <c r="B109" s="103" t="s">
        <v>375</v>
      </c>
    </row>
    <row r="110" ht="12.75">
      <c r="B110" s="103" t="s">
        <v>376</v>
      </c>
    </row>
    <row r="111" ht="12.75">
      <c r="B111" s="103" t="s">
        <v>377</v>
      </c>
    </row>
    <row r="112" ht="6.75" customHeight="1"/>
    <row r="113" ht="25.5">
      <c r="B113" s="103" t="s">
        <v>378</v>
      </c>
    </row>
    <row r="114" ht="7.5" customHeight="1"/>
    <row r="115" ht="25.5">
      <c r="B115" s="103" t="s">
        <v>379</v>
      </c>
    </row>
    <row r="117" spans="2:3" s="297" customFormat="1" ht="12.75">
      <c r="B117" s="298" t="s">
        <v>380</v>
      </c>
      <c r="C117" s="298"/>
    </row>
    <row r="118" ht="25.5">
      <c r="B118" s="103" t="s">
        <v>381</v>
      </c>
    </row>
    <row r="119" ht="25.5">
      <c r="B119" s="103" t="s">
        <v>382</v>
      </c>
    </row>
    <row r="120" ht="6" customHeight="1"/>
    <row r="121" ht="12.75">
      <c r="B121" s="103" t="s">
        <v>383</v>
      </c>
    </row>
    <row r="123" spans="2:3" s="297" customFormat="1" ht="12.75">
      <c r="B123" s="298" t="s">
        <v>384</v>
      </c>
      <c r="C123" s="298"/>
    </row>
    <row r="124" ht="25.5">
      <c r="B124" s="103" t="s">
        <v>385</v>
      </c>
    </row>
    <row r="125" ht="25.5">
      <c r="B125" s="103" t="s">
        <v>386</v>
      </c>
    </row>
    <row r="126" ht="6.75" customHeight="1"/>
    <row r="127" ht="12.75">
      <c r="B127" s="103" t="s">
        <v>387</v>
      </c>
    </row>
    <row r="129" spans="2:3" s="297" customFormat="1" ht="12.75">
      <c r="B129" s="298" t="s">
        <v>72</v>
      </c>
      <c r="C129" s="298"/>
    </row>
    <row r="130" ht="12.75">
      <c r="B130" s="103" t="s">
        <v>388</v>
      </c>
    </row>
    <row r="131" ht="12.75">
      <c r="B131" s="103" t="s">
        <v>389</v>
      </c>
    </row>
    <row r="132" ht="12.75">
      <c r="B132" s="103" t="s">
        <v>390</v>
      </c>
    </row>
    <row r="133" ht="12.75">
      <c r="B133" s="103" t="s">
        <v>391</v>
      </c>
    </row>
    <row r="134" ht="12.75">
      <c r="B134" s="103" t="s">
        <v>392</v>
      </c>
    </row>
    <row r="135" ht="12.75">
      <c r="B135" s="103" t="s">
        <v>393</v>
      </c>
    </row>
    <row r="136" ht="12.75">
      <c r="B136" s="103" t="s">
        <v>394</v>
      </c>
    </row>
    <row r="137" ht="12.75">
      <c r="B137" s="103" t="s">
        <v>395</v>
      </c>
    </row>
    <row r="138" ht="12.75">
      <c r="B138" s="103" t="s">
        <v>396</v>
      </c>
    </row>
    <row r="139" ht="12.75">
      <c r="B139" s="103" t="s">
        <v>397</v>
      </c>
    </row>
    <row r="140" ht="12.75">
      <c r="B140" s="103" t="s">
        <v>398</v>
      </c>
    </row>
    <row r="141" ht="12.75">
      <c r="B141" s="103" t="s">
        <v>399</v>
      </c>
    </row>
    <row r="142" ht="12.75">
      <c r="B142" s="103" t="s">
        <v>400</v>
      </c>
    </row>
    <row r="143" ht="25.5">
      <c r="B143" s="103" t="s">
        <v>401</v>
      </c>
    </row>
    <row r="144" ht="4.5" customHeight="1"/>
    <row r="145" ht="12.75">
      <c r="B145" s="103" t="s">
        <v>402</v>
      </c>
    </row>
    <row r="146" ht="12.75">
      <c r="B146" s="103" t="s">
        <v>403</v>
      </c>
    </row>
    <row r="148" spans="2:3" s="297" customFormat="1" ht="12.75">
      <c r="B148" s="298" t="s">
        <v>404</v>
      </c>
      <c r="C148" s="298"/>
    </row>
    <row r="149" ht="25.5">
      <c r="B149" s="103" t="s">
        <v>405</v>
      </c>
    </row>
    <row r="150" ht="12.75">
      <c r="B150" s="103" t="s">
        <v>406</v>
      </c>
    </row>
    <row r="151" ht="25.5">
      <c r="B151" s="103" t="s">
        <v>344</v>
      </c>
    </row>
    <row r="152" ht="25.5">
      <c r="B152" s="103" t="s">
        <v>422</v>
      </c>
    </row>
    <row r="153" ht="12.75">
      <c r="B153" s="103" t="s">
        <v>423</v>
      </c>
    </row>
    <row r="154" ht="12.75">
      <c r="B154" s="103" t="s">
        <v>407</v>
      </c>
    </row>
    <row r="155" ht="25.5">
      <c r="B155" s="103" t="s">
        <v>424</v>
      </c>
    </row>
    <row r="156" ht="25.5">
      <c r="B156" s="103" t="s">
        <v>425</v>
      </c>
    </row>
    <row r="157" ht="25.5">
      <c r="B157" s="103" t="s">
        <v>418</v>
      </c>
    </row>
    <row r="158" ht="25.5">
      <c r="B158" s="103" t="s">
        <v>419</v>
      </c>
    </row>
    <row r="159" ht="12.75">
      <c r="B159" s="103" t="s">
        <v>408</v>
      </c>
    </row>
    <row r="160" ht="12.75">
      <c r="B160" s="103" t="s">
        <v>409</v>
      </c>
    </row>
    <row r="161" ht="12.75">
      <c r="B161" s="103" t="s">
        <v>410</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sheetPr codeName="Feuil11"/>
  <dimension ref="B2:O125"/>
  <sheetViews>
    <sheetView showGridLines="0" showRowColHeaders="0" zoomScale="75" zoomScaleNormal="75" workbookViewId="0" topLeftCell="A1">
      <selection activeCell="A1" sqref="A1"/>
    </sheetView>
  </sheetViews>
  <sheetFormatPr defaultColWidth="11.00390625" defaultRowHeight="12.75"/>
  <cols>
    <col min="1" max="1" width="3.75390625" style="104" customWidth="1"/>
    <col min="2" max="2" width="3.625" style="104" customWidth="1"/>
    <col min="3" max="3" width="21.625" style="104" customWidth="1"/>
    <col min="4" max="4" width="4.875" style="104" customWidth="1"/>
    <col min="5" max="5" width="19.625" style="104" customWidth="1"/>
    <col min="6" max="6" width="3.25390625" style="104" customWidth="1"/>
    <col min="7" max="7" width="4.75390625" style="104" customWidth="1"/>
    <col min="8" max="8" width="10.75390625" style="104" customWidth="1"/>
    <col min="9" max="9" width="8.875" style="104" customWidth="1"/>
    <col min="10" max="10" width="1.12109375" style="104" customWidth="1"/>
    <col min="11" max="11" width="2.125" style="104" customWidth="1"/>
    <col min="12" max="12" width="37.25390625" style="104" bestFit="1" customWidth="1"/>
    <col min="13" max="13" width="29.375" style="104" bestFit="1" customWidth="1"/>
    <col min="14" max="16384" width="11.375" style="104" customWidth="1"/>
  </cols>
  <sheetData>
    <row r="1" ht="13.5" thickBot="1"/>
    <row r="2" spans="2:9" ht="25.5" customHeight="1" thickBot="1">
      <c r="B2" s="51" t="s">
        <v>193</v>
      </c>
      <c r="I2" s="106">
        <v>2007</v>
      </c>
    </row>
    <row r="3" spans="8:9" ht="24.75" customHeight="1" thickBot="1">
      <c r="H3" s="109" t="s">
        <v>80</v>
      </c>
      <c r="I3" s="107"/>
    </row>
    <row r="4" spans="2:5" ht="12.75">
      <c r="B4" s="104" t="s">
        <v>75</v>
      </c>
      <c r="E4" s="104" t="s">
        <v>149</v>
      </c>
    </row>
    <row r="5" ht="12.75">
      <c r="I5" s="113" t="s">
        <v>152</v>
      </c>
    </row>
    <row r="6" ht="12.75">
      <c r="B6" s="104" t="s">
        <v>76</v>
      </c>
    </row>
    <row r="8" spans="2:9" s="105" customFormat="1" ht="21" customHeight="1">
      <c r="B8" s="321" t="s">
        <v>77</v>
      </c>
      <c r="C8" s="321"/>
      <c r="D8" s="321" t="s">
        <v>78</v>
      </c>
      <c r="E8" s="321"/>
      <c r="F8" s="321"/>
      <c r="G8" s="321" t="s">
        <v>79</v>
      </c>
      <c r="H8" s="321"/>
      <c r="I8" s="321"/>
    </row>
    <row r="10" spans="3:8" ht="19.5" customHeight="1">
      <c r="C10" s="104" t="s">
        <v>161</v>
      </c>
      <c r="E10" s="104" t="s">
        <v>83</v>
      </c>
      <c r="H10" s="104" t="s">
        <v>88</v>
      </c>
    </row>
    <row r="11" spans="3:8" ht="19.5" customHeight="1">
      <c r="C11" s="104" t="s">
        <v>81</v>
      </c>
      <c r="E11" s="104" t="s">
        <v>84</v>
      </c>
      <c r="H11" s="104" t="s">
        <v>89</v>
      </c>
    </row>
    <row r="12" spans="3:8" ht="19.5" customHeight="1">
      <c r="C12" s="104" t="s">
        <v>70</v>
      </c>
      <c r="E12" s="104" t="s">
        <v>85</v>
      </c>
      <c r="H12" s="104" t="s">
        <v>90</v>
      </c>
    </row>
    <row r="13" spans="3:8" ht="19.5" customHeight="1">
      <c r="C13" s="104" t="s">
        <v>82</v>
      </c>
      <c r="E13" s="104" t="s">
        <v>82</v>
      </c>
      <c r="H13" s="104" t="s">
        <v>91</v>
      </c>
    </row>
    <row r="14" spans="3:7" ht="19.5" customHeight="1">
      <c r="C14" s="104" t="s">
        <v>67</v>
      </c>
      <c r="E14" s="104" t="s">
        <v>86</v>
      </c>
      <c r="G14" s="104" t="s">
        <v>153</v>
      </c>
    </row>
    <row r="15" ht="19.5" customHeight="1">
      <c r="E15" s="104" t="s">
        <v>87</v>
      </c>
    </row>
    <row r="16" ht="20.25" customHeight="1"/>
    <row r="17" ht="11.25" customHeight="1"/>
    <row r="18" spans="2:10" ht="18" customHeight="1">
      <c r="B18" s="110" t="s">
        <v>92</v>
      </c>
      <c r="C18" s="110"/>
      <c r="D18" s="110"/>
      <c r="E18" s="110"/>
      <c r="F18" s="110" t="s">
        <v>112</v>
      </c>
      <c r="G18" s="110"/>
      <c r="H18" s="109" t="s">
        <v>147</v>
      </c>
      <c r="I18" s="322" t="s">
        <v>148</v>
      </c>
      <c r="J18" s="322"/>
    </row>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spans="2:6" ht="36" customHeight="1">
      <c r="B33" s="114" t="s">
        <v>150</v>
      </c>
      <c r="F33" s="114" t="s">
        <v>154</v>
      </c>
    </row>
    <row r="34" ht="24" customHeight="1"/>
    <row r="35" ht="24" customHeight="1"/>
    <row r="41" spans="9:15" ht="15">
      <c r="I41" s="278"/>
      <c r="J41" s="278"/>
      <c r="K41" s="278"/>
      <c r="L41" s="278" t="s">
        <v>197</v>
      </c>
      <c r="M41" s="279" t="s">
        <v>258</v>
      </c>
      <c r="N41" s="278"/>
      <c r="O41" s="278"/>
    </row>
    <row r="42" spans="9:15" ht="15">
      <c r="I42" s="278"/>
      <c r="J42" s="278"/>
      <c r="K42" s="278"/>
      <c r="L42" s="278" t="s">
        <v>198</v>
      </c>
      <c r="M42" s="279" t="s">
        <v>259</v>
      </c>
      <c r="N42" s="278"/>
      <c r="O42" s="278"/>
    </row>
    <row r="43" spans="9:15" ht="15">
      <c r="I43" s="278"/>
      <c r="J43" s="278"/>
      <c r="K43" s="278"/>
      <c r="L43" s="278" t="s">
        <v>199</v>
      </c>
      <c r="M43" s="279" t="s">
        <v>260</v>
      </c>
      <c r="N43" s="278"/>
      <c r="O43" s="278"/>
    </row>
    <row r="44" spans="9:15" ht="15">
      <c r="I44" s="278"/>
      <c r="J44" s="278"/>
      <c r="K44" s="278"/>
      <c r="L44" s="278" t="s">
        <v>200</v>
      </c>
      <c r="M44" s="279" t="s">
        <v>261</v>
      </c>
      <c r="N44" s="278"/>
      <c r="O44" s="278"/>
    </row>
    <row r="45" spans="9:15" ht="15">
      <c r="I45" s="278"/>
      <c r="J45" s="278"/>
      <c r="K45" s="278"/>
      <c r="L45" s="278" t="s">
        <v>201</v>
      </c>
      <c r="M45" s="279" t="s">
        <v>262</v>
      </c>
      <c r="N45" s="278"/>
      <c r="O45" s="278"/>
    </row>
    <row r="46" spans="9:15" ht="15">
      <c r="I46" s="278"/>
      <c r="J46" s="278"/>
      <c r="K46" s="278"/>
      <c r="L46" s="278" t="s">
        <v>202</v>
      </c>
      <c r="M46" s="279" t="s">
        <v>263</v>
      </c>
      <c r="N46" s="278"/>
      <c r="O46" s="278"/>
    </row>
    <row r="47" spans="9:15" ht="15">
      <c r="I47" s="278"/>
      <c r="J47" s="278"/>
      <c r="K47" s="278"/>
      <c r="L47" s="278" t="s">
        <v>480</v>
      </c>
      <c r="M47" s="279" t="s">
        <v>481</v>
      </c>
      <c r="N47" s="278"/>
      <c r="O47" s="278"/>
    </row>
    <row r="48" spans="9:15" ht="15">
      <c r="I48" s="278"/>
      <c r="J48" s="278"/>
      <c r="K48" s="278"/>
      <c r="L48" s="278" t="s">
        <v>482</v>
      </c>
      <c r="M48" s="279" t="s">
        <v>483</v>
      </c>
      <c r="N48" s="278"/>
      <c r="O48" s="278"/>
    </row>
    <row r="49" spans="9:15" ht="15">
      <c r="I49" s="278"/>
      <c r="J49" s="278"/>
      <c r="K49" s="278"/>
      <c r="L49" s="278" t="s">
        <v>203</v>
      </c>
      <c r="M49" s="279" t="s">
        <v>264</v>
      </c>
      <c r="N49" s="278"/>
      <c r="O49" s="278"/>
    </row>
    <row r="50" spans="9:15" ht="15">
      <c r="I50" s="278"/>
      <c r="J50" s="278"/>
      <c r="K50" s="278"/>
      <c r="L50" s="278" t="s">
        <v>204</v>
      </c>
      <c r="M50" s="279" t="s">
        <v>265</v>
      </c>
      <c r="N50" s="278"/>
      <c r="O50" s="278"/>
    </row>
    <row r="51" spans="9:15" ht="15">
      <c r="I51" s="278"/>
      <c r="J51" s="278"/>
      <c r="K51" s="278"/>
      <c r="L51" s="278" t="s">
        <v>319</v>
      </c>
      <c r="M51" s="279" t="s">
        <v>320</v>
      </c>
      <c r="N51" s="278"/>
      <c r="O51" s="278"/>
    </row>
    <row r="52" spans="9:15" ht="15">
      <c r="I52" s="278"/>
      <c r="J52" s="278"/>
      <c r="K52" s="278"/>
      <c r="L52" s="278" t="s">
        <v>321</v>
      </c>
      <c r="M52" s="279" t="s">
        <v>322</v>
      </c>
      <c r="N52" s="278"/>
      <c r="O52" s="278"/>
    </row>
    <row r="53" spans="9:15" ht="15">
      <c r="I53" s="278"/>
      <c r="J53" s="278"/>
      <c r="K53" s="278"/>
      <c r="L53" s="278" t="s">
        <v>255</v>
      </c>
      <c r="M53" s="279" t="s">
        <v>266</v>
      </c>
      <c r="N53" s="278"/>
      <c r="O53" s="278"/>
    </row>
    <row r="54" spans="9:15" ht="15">
      <c r="I54" s="278"/>
      <c r="J54" s="278"/>
      <c r="K54" s="278"/>
      <c r="L54" s="278" t="s">
        <v>205</v>
      </c>
      <c r="M54" s="279" t="s">
        <v>267</v>
      </c>
      <c r="N54" s="278"/>
      <c r="O54" s="278"/>
    </row>
    <row r="55" spans="9:15" ht="15">
      <c r="I55" s="278"/>
      <c r="J55" s="278"/>
      <c r="K55" s="278"/>
      <c r="L55" s="278" t="s">
        <v>206</v>
      </c>
      <c r="M55" s="279" t="s">
        <v>268</v>
      </c>
      <c r="N55" s="278"/>
      <c r="O55" s="278"/>
    </row>
    <row r="56" spans="9:15" ht="15">
      <c r="I56" s="278"/>
      <c r="J56" s="278"/>
      <c r="K56" s="278"/>
      <c r="L56" s="278" t="s">
        <v>207</v>
      </c>
      <c r="M56" s="279" t="s">
        <v>269</v>
      </c>
      <c r="N56" s="278"/>
      <c r="O56" s="278"/>
    </row>
    <row r="57" spans="9:15" ht="15">
      <c r="I57" s="278"/>
      <c r="J57" s="278"/>
      <c r="K57" s="278"/>
      <c r="L57" s="278" t="s">
        <v>208</v>
      </c>
      <c r="M57" s="279" t="s">
        <v>270</v>
      </c>
      <c r="N57" s="278"/>
      <c r="O57" s="278"/>
    </row>
    <row r="58" spans="9:15" ht="15">
      <c r="I58" s="278"/>
      <c r="J58" s="278"/>
      <c r="K58" s="278"/>
      <c r="L58" s="278" t="s">
        <v>209</v>
      </c>
      <c r="M58" s="279" t="s">
        <v>271</v>
      </c>
      <c r="N58" s="278"/>
      <c r="O58" s="278"/>
    </row>
    <row r="59" spans="9:15" ht="15">
      <c r="I59" s="278"/>
      <c r="J59" s="278"/>
      <c r="K59" s="278"/>
      <c r="L59" s="278" t="s">
        <v>210</v>
      </c>
      <c r="M59" s="279" t="s">
        <v>272</v>
      </c>
      <c r="N59" s="278"/>
      <c r="O59" s="278"/>
    </row>
    <row r="60" spans="9:15" ht="15">
      <c r="I60" s="278"/>
      <c r="J60" s="278"/>
      <c r="K60" s="278"/>
      <c r="L60" s="278" t="s">
        <v>211</v>
      </c>
      <c r="M60" s="279" t="s">
        <v>273</v>
      </c>
      <c r="N60" s="278"/>
      <c r="O60" s="278"/>
    </row>
    <row r="61" spans="9:15" ht="15">
      <c r="I61" s="278"/>
      <c r="J61" s="278"/>
      <c r="K61" s="278"/>
      <c r="L61" s="278" t="s">
        <v>212</v>
      </c>
      <c r="M61" s="279" t="s">
        <v>298</v>
      </c>
      <c r="N61" s="278"/>
      <c r="O61" s="278"/>
    </row>
    <row r="62" spans="9:15" ht="15">
      <c r="I62" s="278"/>
      <c r="J62" s="278"/>
      <c r="K62" s="278"/>
      <c r="L62" s="278" t="s">
        <v>213</v>
      </c>
      <c r="M62" s="279" t="s">
        <v>299</v>
      </c>
      <c r="N62" s="278"/>
      <c r="O62" s="278"/>
    </row>
    <row r="63" spans="9:15" ht="15">
      <c r="I63" s="278"/>
      <c r="J63" s="278"/>
      <c r="K63" s="278"/>
      <c r="L63" s="278" t="s">
        <v>214</v>
      </c>
      <c r="M63" s="279" t="s">
        <v>274</v>
      </c>
      <c r="N63" s="278"/>
      <c r="O63" s="278"/>
    </row>
    <row r="64" spans="9:15" ht="15">
      <c r="I64" s="278"/>
      <c r="J64" s="278"/>
      <c r="K64" s="278"/>
      <c r="L64" s="278" t="s">
        <v>215</v>
      </c>
      <c r="M64" s="279" t="s">
        <v>275</v>
      </c>
      <c r="N64" s="278"/>
      <c r="O64" s="278"/>
    </row>
    <row r="65" spans="9:15" ht="15">
      <c r="I65" s="278"/>
      <c r="J65" s="278"/>
      <c r="K65" s="278"/>
      <c r="L65" s="278" t="s">
        <v>216</v>
      </c>
      <c r="M65" s="279" t="s">
        <v>276</v>
      </c>
      <c r="N65" s="278"/>
      <c r="O65" s="278"/>
    </row>
    <row r="66" spans="9:15" ht="15">
      <c r="I66" s="278"/>
      <c r="J66" s="278"/>
      <c r="K66" s="278"/>
      <c r="L66" s="278" t="s">
        <v>217</v>
      </c>
      <c r="M66" s="279" t="s">
        <v>277</v>
      </c>
      <c r="N66" s="278"/>
      <c r="O66" s="278"/>
    </row>
    <row r="67" spans="9:15" ht="15">
      <c r="I67" s="278"/>
      <c r="J67" s="278"/>
      <c r="K67" s="278"/>
      <c r="L67" s="278" t="s">
        <v>218</v>
      </c>
      <c r="M67" s="279" t="s">
        <v>278</v>
      </c>
      <c r="N67" s="278"/>
      <c r="O67" s="278"/>
    </row>
    <row r="68" spans="9:15" ht="15">
      <c r="I68" s="278"/>
      <c r="J68" s="278"/>
      <c r="K68" s="278"/>
      <c r="L68" s="278" t="s">
        <v>219</v>
      </c>
      <c r="M68" s="279" t="s">
        <v>279</v>
      </c>
      <c r="N68" s="278"/>
      <c r="O68" s="278"/>
    </row>
    <row r="69" spans="9:15" ht="15">
      <c r="I69" s="278"/>
      <c r="J69" s="278"/>
      <c r="K69" s="278"/>
      <c r="L69" s="278" t="s">
        <v>220</v>
      </c>
      <c r="M69" s="279" t="s">
        <v>280</v>
      </c>
      <c r="N69" s="278"/>
      <c r="O69" s="278"/>
    </row>
    <row r="70" spans="9:15" ht="15">
      <c r="I70" s="278"/>
      <c r="J70" s="278"/>
      <c r="K70" s="278"/>
      <c r="L70" s="278" t="s">
        <v>221</v>
      </c>
      <c r="M70" s="279" t="s">
        <v>281</v>
      </c>
      <c r="N70" s="278"/>
      <c r="O70" s="278"/>
    </row>
    <row r="71" spans="9:15" ht="15">
      <c r="I71" s="278"/>
      <c r="J71" s="278"/>
      <c r="K71" s="278"/>
      <c r="L71" s="278" t="s">
        <v>222</v>
      </c>
      <c r="M71" s="279" t="s">
        <v>282</v>
      </c>
      <c r="N71" s="278"/>
      <c r="O71" s="278"/>
    </row>
    <row r="72" spans="9:15" ht="15">
      <c r="I72" s="278"/>
      <c r="J72" s="278"/>
      <c r="K72" s="278"/>
      <c r="L72" s="278" t="s">
        <v>223</v>
      </c>
      <c r="M72" s="279" t="s">
        <v>283</v>
      </c>
      <c r="N72" s="278"/>
      <c r="O72" s="278"/>
    </row>
    <row r="73" spans="9:15" ht="15">
      <c r="I73" s="278"/>
      <c r="J73" s="278"/>
      <c r="K73" s="278"/>
      <c r="L73" s="278" t="s">
        <v>224</v>
      </c>
      <c r="M73" s="279" t="s">
        <v>284</v>
      </c>
      <c r="N73" s="278"/>
      <c r="O73" s="278"/>
    </row>
    <row r="74" spans="9:15" ht="15">
      <c r="I74" s="278"/>
      <c r="J74" s="278"/>
      <c r="K74" s="278"/>
      <c r="L74" s="278" t="s">
        <v>225</v>
      </c>
      <c r="M74" s="279" t="s">
        <v>285</v>
      </c>
      <c r="N74" s="278"/>
      <c r="O74" s="278"/>
    </row>
    <row r="75" spans="9:15" ht="15">
      <c r="I75" s="278"/>
      <c r="J75" s="278"/>
      <c r="K75" s="278"/>
      <c r="L75" s="278" t="s">
        <v>226</v>
      </c>
      <c r="M75" s="279" t="s">
        <v>286</v>
      </c>
      <c r="N75" s="278"/>
      <c r="O75" s="278"/>
    </row>
    <row r="76" spans="9:15" ht="15">
      <c r="I76" s="278"/>
      <c r="J76" s="278"/>
      <c r="K76" s="278"/>
      <c r="L76" s="278" t="s">
        <v>227</v>
      </c>
      <c r="M76" s="279" t="s">
        <v>287</v>
      </c>
      <c r="N76" s="278"/>
      <c r="O76" s="278"/>
    </row>
    <row r="77" spans="9:15" ht="15">
      <c r="I77" s="278"/>
      <c r="J77" s="278"/>
      <c r="K77" s="278"/>
      <c r="L77" s="278" t="s">
        <v>228</v>
      </c>
      <c r="M77" s="279" t="s">
        <v>300</v>
      </c>
      <c r="N77" s="278"/>
      <c r="O77" s="278"/>
    </row>
    <row r="78" spans="9:15" ht="15">
      <c r="I78" s="278"/>
      <c r="J78" s="278"/>
      <c r="K78" s="278"/>
      <c r="L78" s="278" t="s">
        <v>229</v>
      </c>
      <c r="M78" s="279" t="s">
        <v>301</v>
      </c>
      <c r="N78" s="278"/>
      <c r="O78" s="278"/>
    </row>
    <row r="79" spans="9:15" ht="15">
      <c r="I79" s="278"/>
      <c r="J79" s="278"/>
      <c r="K79" s="278"/>
      <c r="L79" s="278" t="s">
        <v>230</v>
      </c>
      <c r="M79" s="279" t="s">
        <v>302</v>
      </c>
      <c r="N79" s="278"/>
      <c r="O79" s="278"/>
    </row>
    <row r="80" spans="9:15" ht="15">
      <c r="I80" s="278"/>
      <c r="J80" s="278"/>
      <c r="K80" s="278"/>
      <c r="L80" s="278" t="s">
        <v>231</v>
      </c>
      <c r="M80" s="279" t="s">
        <v>303</v>
      </c>
      <c r="N80" s="278"/>
      <c r="O80" s="278"/>
    </row>
    <row r="81" spans="9:15" ht="15">
      <c r="I81" s="278"/>
      <c r="J81" s="278"/>
      <c r="K81" s="278"/>
      <c r="L81" s="278" t="s">
        <v>232</v>
      </c>
      <c r="M81" s="279" t="s">
        <v>304</v>
      </c>
      <c r="N81" s="278"/>
      <c r="O81" s="278"/>
    </row>
    <row r="82" spans="9:15" ht="15">
      <c r="I82" s="278"/>
      <c r="J82" s="278"/>
      <c r="K82" s="278"/>
      <c r="L82" s="278" t="s">
        <v>233</v>
      </c>
      <c r="M82" s="279" t="s">
        <v>305</v>
      </c>
      <c r="N82" s="278"/>
      <c r="O82" s="278"/>
    </row>
    <row r="83" spans="9:15" ht="15">
      <c r="I83" s="278"/>
      <c r="J83" s="278"/>
      <c r="K83" s="278"/>
      <c r="L83" s="278" t="s">
        <v>234</v>
      </c>
      <c r="M83" s="279" t="s">
        <v>306</v>
      </c>
      <c r="N83" s="278"/>
      <c r="O83" s="278"/>
    </row>
    <row r="84" spans="9:15" ht="15">
      <c r="I84" s="278"/>
      <c r="J84" s="278"/>
      <c r="K84" s="278"/>
      <c r="L84" s="278" t="s">
        <v>235</v>
      </c>
      <c r="M84" s="279" t="s">
        <v>307</v>
      </c>
      <c r="N84" s="278"/>
      <c r="O84" s="278"/>
    </row>
    <row r="85" spans="9:15" ht="15">
      <c r="I85" s="278"/>
      <c r="J85" s="278"/>
      <c r="K85" s="278"/>
      <c r="L85" s="278" t="s">
        <v>236</v>
      </c>
      <c r="M85" s="279" t="s">
        <v>308</v>
      </c>
      <c r="N85" s="278"/>
      <c r="O85" s="278"/>
    </row>
    <row r="86" spans="9:15" ht="15">
      <c r="I86" s="278"/>
      <c r="J86" s="278"/>
      <c r="K86" s="278"/>
      <c r="L86" s="278" t="s">
        <v>237</v>
      </c>
      <c r="M86" s="279" t="s">
        <v>309</v>
      </c>
      <c r="N86" s="278"/>
      <c r="O86" s="278"/>
    </row>
    <row r="87" spans="9:15" ht="15">
      <c r="I87" s="278"/>
      <c r="J87" s="278"/>
      <c r="K87" s="278"/>
      <c r="L87" s="278" t="s">
        <v>238</v>
      </c>
      <c r="M87" s="279" t="s">
        <v>310</v>
      </c>
      <c r="N87" s="278"/>
      <c r="O87" s="278"/>
    </row>
    <row r="88" spans="9:15" ht="15">
      <c r="I88" s="278"/>
      <c r="J88" s="278"/>
      <c r="K88" s="278"/>
      <c r="L88" s="278" t="s">
        <v>239</v>
      </c>
      <c r="M88" s="279" t="s">
        <v>323</v>
      </c>
      <c r="N88" s="278"/>
      <c r="O88" s="278"/>
    </row>
    <row r="89" spans="9:15" ht="15">
      <c r="I89" s="278"/>
      <c r="J89" s="278"/>
      <c r="K89" s="278"/>
      <c r="L89" s="278" t="s">
        <v>240</v>
      </c>
      <c r="M89" s="279" t="s">
        <v>324</v>
      </c>
      <c r="N89" s="278"/>
      <c r="O89" s="278"/>
    </row>
    <row r="90" spans="9:15" ht="15">
      <c r="I90" s="278"/>
      <c r="J90" s="278"/>
      <c r="K90" s="278"/>
      <c r="L90" s="278" t="s">
        <v>325</v>
      </c>
      <c r="M90" s="279" t="s">
        <v>326</v>
      </c>
      <c r="N90" s="278"/>
      <c r="O90" s="278"/>
    </row>
    <row r="91" spans="9:15" ht="15">
      <c r="I91" s="278"/>
      <c r="J91" s="278"/>
      <c r="K91" s="278"/>
      <c r="L91" s="278" t="s">
        <v>327</v>
      </c>
      <c r="M91" s="279" t="s">
        <v>328</v>
      </c>
      <c r="N91" s="278"/>
      <c r="O91" s="278"/>
    </row>
    <row r="92" spans="9:15" ht="15">
      <c r="I92" s="278"/>
      <c r="J92" s="278"/>
      <c r="K92" s="278"/>
      <c r="L92" s="278" t="s">
        <v>256</v>
      </c>
      <c r="M92" s="279" t="s">
        <v>311</v>
      </c>
      <c r="N92" s="278"/>
      <c r="O92" s="278"/>
    </row>
    <row r="93" spans="9:15" ht="15">
      <c r="I93" s="278"/>
      <c r="J93" s="278"/>
      <c r="K93" s="278"/>
      <c r="L93" s="278" t="s">
        <v>257</v>
      </c>
      <c r="M93" s="279" t="s">
        <v>312</v>
      </c>
      <c r="N93" s="278"/>
      <c r="O93" s="278"/>
    </row>
    <row r="94" spans="9:15" ht="15">
      <c r="I94" s="278"/>
      <c r="J94" s="278"/>
      <c r="K94" s="278"/>
      <c r="L94" s="278" t="s">
        <v>241</v>
      </c>
      <c r="M94" s="279" t="s">
        <v>288</v>
      </c>
      <c r="N94" s="278"/>
      <c r="O94" s="278"/>
    </row>
    <row r="95" spans="9:15" ht="15">
      <c r="I95" s="278"/>
      <c r="J95" s="278"/>
      <c r="K95" s="278"/>
      <c r="L95" s="278" t="s">
        <v>242</v>
      </c>
      <c r="M95" s="279" t="s">
        <v>289</v>
      </c>
      <c r="N95" s="278"/>
      <c r="O95" s="278"/>
    </row>
    <row r="96" spans="9:15" ht="15">
      <c r="I96" s="278"/>
      <c r="J96" s="278"/>
      <c r="K96" s="278"/>
      <c r="L96" s="278" t="s">
        <v>243</v>
      </c>
      <c r="M96" s="279" t="s">
        <v>290</v>
      </c>
      <c r="N96" s="278"/>
      <c r="O96" s="278"/>
    </row>
    <row r="97" spans="9:15" ht="15">
      <c r="I97" s="278"/>
      <c r="J97" s="278"/>
      <c r="K97" s="278"/>
      <c r="L97" s="278" t="s">
        <v>244</v>
      </c>
      <c r="M97" s="279" t="s">
        <v>291</v>
      </c>
      <c r="N97" s="278"/>
      <c r="O97" s="278"/>
    </row>
    <row r="98" spans="9:15" ht="15">
      <c r="I98" s="278"/>
      <c r="J98" s="278"/>
      <c r="K98" s="278"/>
      <c r="L98" s="278" t="s">
        <v>245</v>
      </c>
      <c r="M98" s="279" t="s">
        <v>292</v>
      </c>
      <c r="N98" s="278"/>
      <c r="O98" s="278"/>
    </row>
    <row r="99" spans="9:15" ht="15">
      <c r="I99" s="278"/>
      <c r="J99" s="278"/>
      <c r="K99" s="278"/>
      <c r="L99" s="278" t="s">
        <v>246</v>
      </c>
      <c r="M99" s="279" t="s">
        <v>293</v>
      </c>
      <c r="N99" s="278"/>
      <c r="O99" s="278"/>
    </row>
    <row r="100" spans="9:15" ht="15">
      <c r="I100" s="278"/>
      <c r="J100" s="278"/>
      <c r="K100" s="278"/>
      <c r="L100" s="278" t="s">
        <v>247</v>
      </c>
      <c r="M100" s="279" t="s">
        <v>313</v>
      </c>
      <c r="N100" s="278"/>
      <c r="O100" s="278"/>
    </row>
    <row r="101" spans="9:15" ht="15">
      <c r="I101" s="278"/>
      <c r="J101" s="278"/>
      <c r="K101" s="278"/>
      <c r="L101" s="278" t="s">
        <v>248</v>
      </c>
      <c r="M101" s="279" t="s">
        <v>484</v>
      </c>
      <c r="N101" s="278"/>
      <c r="O101" s="278"/>
    </row>
    <row r="102" spans="9:15" ht="15">
      <c r="I102" s="278"/>
      <c r="J102" s="278"/>
      <c r="K102" s="278"/>
      <c r="L102" s="278" t="s">
        <v>249</v>
      </c>
      <c r="M102" s="279" t="s">
        <v>294</v>
      </c>
      <c r="N102" s="278"/>
      <c r="O102" s="278"/>
    </row>
    <row r="103" spans="9:15" ht="15">
      <c r="I103" s="278"/>
      <c r="J103" s="278"/>
      <c r="K103" s="278"/>
      <c r="L103" s="278" t="s">
        <v>250</v>
      </c>
      <c r="M103" s="279" t="s">
        <v>295</v>
      </c>
      <c r="N103" s="278"/>
      <c r="O103" s="278"/>
    </row>
    <row r="104" spans="9:15" ht="15">
      <c r="I104" s="278"/>
      <c r="J104" s="278"/>
      <c r="K104" s="278"/>
      <c r="L104" s="278" t="s">
        <v>251</v>
      </c>
      <c r="M104" s="279" t="s">
        <v>296</v>
      </c>
      <c r="N104" s="278"/>
      <c r="O104" s="278"/>
    </row>
    <row r="105" spans="9:15" ht="15">
      <c r="I105" s="278"/>
      <c r="J105" s="278"/>
      <c r="K105" s="278"/>
      <c r="L105" s="278" t="s">
        <v>252</v>
      </c>
      <c r="M105" s="279" t="s">
        <v>485</v>
      </c>
      <c r="N105" s="278"/>
      <c r="O105" s="278"/>
    </row>
    <row r="106" spans="9:15" ht="15">
      <c r="I106" s="278"/>
      <c r="J106" s="278"/>
      <c r="K106" s="278"/>
      <c r="L106" s="278" t="s">
        <v>253</v>
      </c>
      <c r="M106" s="279" t="s">
        <v>314</v>
      </c>
      <c r="N106" s="278"/>
      <c r="O106" s="278"/>
    </row>
    <row r="107" spans="9:15" ht="15">
      <c r="I107" s="278"/>
      <c r="J107" s="278"/>
      <c r="K107" s="278"/>
      <c r="L107" s="278" t="s">
        <v>317</v>
      </c>
      <c r="M107" s="279" t="s">
        <v>318</v>
      </c>
      <c r="N107" s="278"/>
      <c r="O107" s="278"/>
    </row>
    <row r="108" spans="9:15" ht="15">
      <c r="I108" s="278"/>
      <c r="J108" s="278"/>
      <c r="K108" s="278"/>
      <c r="L108" s="278" t="s">
        <v>254</v>
      </c>
      <c r="M108" s="279" t="s">
        <v>297</v>
      </c>
      <c r="N108" s="278"/>
      <c r="O108" s="278"/>
    </row>
    <row r="109" spans="9:15" ht="15">
      <c r="I109" s="278"/>
      <c r="J109" s="278"/>
      <c r="K109" s="278"/>
      <c r="L109" s="278"/>
      <c r="M109" s="279"/>
      <c r="N109" s="278"/>
      <c r="O109" s="278"/>
    </row>
    <row r="110" spans="9:15" ht="15">
      <c r="I110" s="278"/>
      <c r="J110" s="278"/>
      <c r="K110" s="278"/>
      <c r="L110" s="278"/>
      <c r="M110" s="279"/>
      <c r="N110" s="278"/>
      <c r="O110" s="278"/>
    </row>
    <row r="111" spans="9:15" ht="15">
      <c r="I111" s="278"/>
      <c r="J111" s="278"/>
      <c r="K111" s="278"/>
      <c r="L111" s="278"/>
      <c r="M111" s="279"/>
      <c r="N111" s="278"/>
      <c r="O111" s="278"/>
    </row>
    <row r="112" spans="9:15" ht="15">
      <c r="I112" s="278"/>
      <c r="J112" s="278"/>
      <c r="K112" s="278"/>
      <c r="L112" s="278"/>
      <c r="M112" s="279"/>
      <c r="N112" s="278"/>
      <c r="O112" s="278"/>
    </row>
    <row r="113" spans="9:15" ht="15">
      <c r="I113" s="278"/>
      <c r="J113" s="278"/>
      <c r="K113" s="278"/>
      <c r="L113" s="278"/>
      <c r="M113" s="279"/>
      <c r="N113" s="278"/>
      <c r="O113" s="278"/>
    </row>
    <row r="114" spans="9:15" ht="15">
      <c r="I114" s="278"/>
      <c r="J114" s="278"/>
      <c r="K114" s="278"/>
      <c r="L114" s="278"/>
      <c r="M114" s="279"/>
      <c r="N114" s="278"/>
      <c r="O114" s="278"/>
    </row>
    <row r="115" spans="9:15" ht="15">
      <c r="I115" s="278"/>
      <c r="J115" s="278"/>
      <c r="K115" s="278"/>
      <c r="L115" s="278"/>
      <c r="M115" s="278"/>
      <c r="N115" s="278"/>
      <c r="O115" s="278"/>
    </row>
    <row r="116" spans="9:15" ht="15">
      <c r="I116" s="278"/>
      <c r="J116" s="278"/>
      <c r="K116" s="278"/>
      <c r="L116" s="278"/>
      <c r="M116" s="278"/>
      <c r="N116" s="278"/>
      <c r="O116" s="278"/>
    </row>
    <row r="117" spans="9:15" ht="15">
      <c r="I117" s="278"/>
      <c r="J117" s="278"/>
      <c r="K117" s="278"/>
      <c r="L117" s="278"/>
      <c r="M117" s="278"/>
      <c r="N117" s="278"/>
      <c r="O117" s="278"/>
    </row>
    <row r="118" spans="9:15" ht="15">
      <c r="I118" s="278"/>
      <c r="J118" s="278"/>
      <c r="K118" s="278"/>
      <c r="L118" s="278"/>
      <c r="M118" s="278"/>
      <c r="N118" s="278"/>
      <c r="O118" s="278"/>
    </row>
    <row r="119" spans="9:15" ht="15">
      <c r="I119" s="278"/>
      <c r="J119" s="278"/>
      <c r="K119" s="278"/>
      <c r="L119" s="278"/>
      <c r="M119" s="278"/>
      <c r="N119" s="278"/>
      <c r="O119" s="278"/>
    </row>
    <row r="120" spans="9:15" ht="15">
      <c r="I120" s="278"/>
      <c r="J120" s="278"/>
      <c r="K120" s="278"/>
      <c r="L120" s="278"/>
      <c r="M120" s="278"/>
      <c r="N120" s="278"/>
      <c r="O120" s="278"/>
    </row>
    <row r="121" spans="9:15" ht="15">
      <c r="I121" s="278"/>
      <c r="J121" s="278"/>
      <c r="K121" s="278"/>
      <c r="L121" s="278"/>
      <c r="M121" s="278"/>
      <c r="N121" s="278"/>
      <c r="O121" s="278"/>
    </row>
    <row r="122" spans="9:15" ht="15">
      <c r="I122" s="278"/>
      <c r="J122" s="278"/>
      <c r="K122" s="278"/>
      <c r="L122" s="278"/>
      <c r="M122" s="278"/>
      <c r="N122" s="278"/>
      <c r="O122" s="278"/>
    </row>
    <row r="123" spans="9:15" ht="15">
      <c r="I123" s="278"/>
      <c r="J123" s="278"/>
      <c r="K123" s="278"/>
      <c r="L123" s="278"/>
      <c r="M123" s="278"/>
      <c r="N123" s="278"/>
      <c r="O123" s="278"/>
    </row>
    <row r="124" spans="9:15" ht="15">
      <c r="I124" s="278"/>
      <c r="J124" s="278"/>
      <c r="K124" s="278"/>
      <c r="L124" s="278"/>
      <c r="M124" s="278"/>
      <c r="N124" s="278"/>
      <c r="O124" s="278"/>
    </row>
    <row r="125" spans="9:15" ht="15">
      <c r="I125" s="278"/>
      <c r="J125" s="278"/>
      <c r="K125" s="278"/>
      <c r="L125" s="278"/>
      <c r="M125" s="278"/>
      <c r="N125" s="278"/>
      <c r="O125" s="278"/>
    </row>
  </sheetData>
  <mergeCells count="4">
    <mergeCell ref="B8:C8"/>
    <mergeCell ref="D8:F8"/>
    <mergeCell ref="G8:I8"/>
    <mergeCell ref="I18:J18"/>
  </mergeCells>
  <printOptions/>
  <pageMargins left="1.11" right="0.3937007874015748" top="0.5905511811023623" bottom="0.787401574803149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dimension ref="B1:AB45"/>
  <sheetViews>
    <sheetView showGridLines="0" showRowColHeaders="0" showOutlineSymbols="0" workbookViewId="0" topLeftCell="A1">
      <selection activeCell="N36" sqref="N36"/>
    </sheetView>
  </sheetViews>
  <sheetFormatPr defaultColWidth="11.00390625" defaultRowHeight="12" customHeight="1"/>
  <cols>
    <col min="1" max="1" width="3.75390625" style="0" customWidth="1"/>
    <col min="2" max="2" width="7.00390625" style="0" customWidth="1"/>
    <col min="3" max="3" width="4.375" style="0" customWidth="1"/>
    <col min="4" max="4" width="6.125" style="55" customWidth="1"/>
    <col min="5" max="5" width="34.00390625" style="0" customWidth="1"/>
    <col min="6" max="12" width="8.75390625" style="0" customWidth="1"/>
  </cols>
  <sheetData>
    <row r="1" spans="2:28" ht="21.75" customHeight="1">
      <c r="B1" s="51" t="s">
        <v>193</v>
      </c>
      <c r="AA1">
        <v>4</v>
      </c>
      <c r="AB1">
        <v>0</v>
      </c>
    </row>
    <row r="2" ht="4.5" customHeight="1" thickBot="1"/>
    <row r="3" spans="2:10" ht="19.5" customHeight="1" thickBot="1" thickTop="1">
      <c r="B3" s="1"/>
      <c r="C3" s="2"/>
      <c r="D3" s="56"/>
      <c r="E3" s="32" t="s">
        <v>51</v>
      </c>
      <c r="F3" s="2"/>
      <c r="G3" s="2"/>
      <c r="H3" s="2"/>
      <c r="I3" s="2"/>
      <c r="J3" s="2"/>
    </row>
    <row r="4" spans="5:12" ht="12" customHeight="1" thickBot="1" thickTop="1">
      <c r="E4" s="3"/>
      <c r="K4" s="4"/>
      <c r="L4" s="4"/>
    </row>
    <row r="5" spans="2:12" ht="12" customHeight="1">
      <c r="B5" s="38"/>
      <c r="C5" s="38"/>
      <c r="D5" s="57"/>
      <c r="E5" s="38"/>
      <c r="F5" s="33" t="s">
        <v>120</v>
      </c>
      <c r="G5" s="33" t="s">
        <v>121</v>
      </c>
      <c r="H5" s="33" t="s">
        <v>70</v>
      </c>
      <c r="I5" s="33" t="s">
        <v>71</v>
      </c>
      <c r="J5" s="33" t="s">
        <v>165</v>
      </c>
      <c r="K5" s="275"/>
      <c r="L5" s="275"/>
    </row>
    <row r="6" spans="2:12" ht="12" customHeight="1" thickBot="1">
      <c r="B6" s="182" t="s">
        <v>166</v>
      </c>
      <c r="C6" s="182" t="s">
        <v>184</v>
      </c>
      <c r="D6" s="183" t="s">
        <v>112</v>
      </c>
      <c r="E6" s="182" t="s">
        <v>170</v>
      </c>
      <c r="F6" s="182" t="s">
        <v>105</v>
      </c>
      <c r="G6" s="182" t="s">
        <v>42</v>
      </c>
      <c r="H6" s="182"/>
      <c r="I6" s="182" t="s">
        <v>43</v>
      </c>
      <c r="J6" s="182" t="s">
        <v>74</v>
      </c>
      <c r="K6" s="275"/>
      <c r="L6" s="275"/>
    </row>
    <row r="7" spans="2:12" ht="12" customHeight="1">
      <c r="B7" s="260">
        <v>37622</v>
      </c>
      <c r="C7" s="192">
        <v>1</v>
      </c>
      <c r="D7" s="193" t="s">
        <v>5</v>
      </c>
      <c r="E7" s="192" t="s">
        <v>460</v>
      </c>
      <c r="F7" s="194"/>
      <c r="G7" s="194"/>
      <c r="H7" s="194">
        <v>1608</v>
      </c>
      <c r="I7" s="194"/>
      <c r="J7" s="195"/>
      <c r="K7" s="276"/>
      <c r="L7" s="276"/>
    </row>
    <row r="8" spans="2:12" ht="12" customHeight="1">
      <c r="B8" s="261">
        <v>37624</v>
      </c>
      <c r="C8" s="176">
        <v>2</v>
      </c>
      <c r="D8" s="177" t="s">
        <v>182</v>
      </c>
      <c r="E8" s="176" t="s">
        <v>461</v>
      </c>
      <c r="F8" s="178">
        <v>14</v>
      </c>
      <c r="G8" s="178"/>
      <c r="H8" s="178"/>
      <c r="I8" s="178"/>
      <c r="J8" s="196"/>
      <c r="K8" s="276"/>
      <c r="L8" s="276"/>
    </row>
    <row r="9" spans="2:12" ht="12" customHeight="1">
      <c r="B9" s="261"/>
      <c r="C9" s="176">
        <v>5</v>
      </c>
      <c r="D9" s="177" t="s">
        <v>182</v>
      </c>
      <c r="E9" s="176" t="s">
        <v>462</v>
      </c>
      <c r="F9" s="178">
        <v>3.4</v>
      </c>
      <c r="G9" s="178"/>
      <c r="H9" s="178"/>
      <c r="I9" s="178"/>
      <c r="J9" s="196"/>
      <c r="K9" s="276"/>
      <c r="L9" s="276"/>
    </row>
    <row r="10" spans="2:12" ht="12" customHeight="1">
      <c r="B10" s="261">
        <v>37634</v>
      </c>
      <c r="C10" s="176">
        <v>7</v>
      </c>
      <c r="D10" s="177" t="s">
        <v>182</v>
      </c>
      <c r="E10" s="176" t="s">
        <v>463</v>
      </c>
      <c r="F10" s="178">
        <v>32</v>
      </c>
      <c r="G10" s="178"/>
      <c r="H10" s="178"/>
      <c r="I10" s="178"/>
      <c r="J10" s="196"/>
      <c r="K10" s="276"/>
      <c r="L10" s="276"/>
    </row>
    <row r="11" spans="2:12" ht="12" customHeight="1">
      <c r="B11" s="261"/>
      <c r="C11" s="176">
        <v>9</v>
      </c>
      <c r="D11" s="177" t="s">
        <v>5</v>
      </c>
      <c r="E11" s="176" t="s">
        <v>460</v>
      </c>
      <c r="F11" s="178"/>
      <c r="G11" s="178"/>
      <c r="H11" s="178">
        <v>813</v>
      </c>
      <c r="I11" s="178"/>
      <c r="J11" s="196"/>
      <c r="K11" s="276"/>
      <c r="L11" s="276"/>
    </row>
    <row r="12" spans="2:12" ht="12" customHeight="1">
      <c r="B12" s="261">
        <v>37640</v>
      </c>
      <c r="C12" s="176">
        <v>11</v>
      </c>
      <c r="D12" s="177" t="s">
        <v>183</v>
      </c>
      <c r="E12" s="176" t="s">
        <v>464</v>
      </c>
      <c r="F12" s="178"/>
      <c r="G12" s="178"/>
      <c r="H12" s="178"/>
      <c r="I12" s="178">
        <v>810</v>
      </c>
      <c r="J12" s="196"/>
      <c r="K12" s="276"/>
      <c r="L12" s="276"/>
    </row>
    <row r="13" spans="2:12" ht="12" customHeight="1">
      <c r="B13" s="261">
        <v>37643</v>
      </c>
      <c r="C13" s="176">
        <v>14</v>
      </c>
      <c r="D13" s="177" t="s">
        <v>4</v>
      </c>
      <c r="E13" s="176" t="s">
        <v>465</v>
      </c>
      <c r="F13" s="178"/>
      <c r="G13" s="178">
        <v>196</v>
      </c>
      <c r="H13" s="178"/>
      <c r="I13" s="178"/>
      <c r="J13" s="196"/>
      <c r="K13" s="276"/>
      <c r="L13" s="276"/>
    </row>
    <row r="14" spans="2:12" ht="12" customHeight="1">
      <c r="B14" s="261">
        <v>37652</v>
      </c>
      <c r="C14" s="176">
        <v>16</v>
      </c>
      <c r="D14" s="177" t="s">
        <v>5</v>
      </c>
      <c r="E14" s="176" t="s">
        <v>460</v>
      </c>
      <c r="F14" s="178"/>
      <c r="G14" s="178"/>
      <c r="H14" s="178">
        <v>511</v>
      </c>
      <c r="I14" s="178"/>
      <c r="J14" s="196"/>
      <c r="K14" s="276"/>
      <c r="L14" s="276"/>
    </row>
    <row r="15" spans="2:12" ht="12" customHeight="1">
      <c r="B15" s="261"/>
      <c r="C15" s="176">
        <v>18</v>
      </c>
      <c r="D15" s="177" t="s">
        <v>182</v>
      </c>
      <c r="E15" s="176" t="s">
        <v>466</v>
      </c>
      <c r="F15" s="178">
        <v>50</v>
      </c>
      <c r="G15" s="178"/>
      <c r="H15" s="178"/>
      <c r="I15" s="178"/>
      <c r="J15" s="196"/>
      <c r="K15" s="276"/>
      <c r="L15" s="276"/>
    </row>
    <row r="16" spans="2:12" ht="12" customHeight="1">
      <c r="B16" s="261"/>
      <c r="C16" s="176">
        <v>21</v>
      </c>
      <c r="D16" s="177" t="s">
        <v>5</v>
      </c>
      <c r="E16" s="176" t="s">
        <v>460</v>
      </c>
      <c r="F16" s="178"/>
      <c r="G16" s="178"/>
      <c r="H16" s="178">
        <v>132</v>
      </c>
      <c r="I16" s="178"/>
      <c r="J16" s="196"/>
      <c r="K16" s="276"/>
      <c r="L16" s="276"/>
    </row>
    <row r="17" spans="2:12" ht="12" customHeight="1">
      <c r="B17" s="261">
        <v>37654</v>
      </c>
      <c r="C17" s="176">
        <v>23</v>
      </c>
      <c r="D17" s="177" t="s">
        <v>5</v>
      </c>
      <c r="E17" s="176" t="s">
        <v>460</v>
      </c>
      <c r="F17" s="178"/>
      <c r="G17" s="178"/>
      <c r="H17" s="178">
        <v>292</v>
      </c>
      <c r="I17" s="178"/>
      <c r="J17" s="196"/>
      <c r="K17" s="276"/>
      <c r="L17" s="276"/>
    </row>
    <row r="18" spans="2:12" ht="12" customHeight="1">
      <c r="B18" s="261">
        <v>37655</v>
      </c>
      <c r="C18" s="176">
        <v>26</v>
      </c>
      <c r="D18" s="177" t="s">
        <v>5</v>
      </c>
      <c r="E18" s="176" t="s">
        <v>460</v>
      </c>
      <c r="F18" s="178"/>
      <c r="G18" s="178"/>
      <c r="H18" s="178">
        <v>321</v>
      </c>
      <c r="I18" s="178"/>
      <c r="J18" s="196"/>
      <c r="K18" s="276"/>
      <c r="L18" s="276"/>
    </row>
    <row r="19" spans="2:12" ht="12" customHeight="1">
      <c r="B19" s="261"/>
      <c r="C19" s="176"/>
      <c r="D19" s="177"/>
      <c r="E19" s="176"/>
      <c r="F19" s="178"/>
      <c r="G19" s="178"/>
      <c r="H19" s="178"/>
      <c r="I19" s="178"/>
      <c r="J19" s="196"/>
      <c r="K19" s="276"/>
      <c r="L19" s="276"/>
    </row>
    <row r="20" spans="2:12" ht="12" customHeight="1">
      <c r="B20" s="261"/>
      <c r="C20" s="176"/>
      <c r="D20" s="177"/>
      <c r="E20" s="176"/>
      <c r="F20" s="178"/>
      <c r="G20" s="178"/>
      <c r="H20" s="178"/>
      <c r="I20" s="178"/>
      <c r="J20" s="196"/>
      <c r="K20" s="276"/>
      <c r="L20" s="276"/>
    </row>
    <row r="21" spans="2:12" ht="12" customHeight="1">
      <c r="B21" s="261"/>
      <c r="C21" s="176"/>
      <c r="D21" s="177"/>
      <c r="E21" s="176"/>
      <c r="F21" s="178"/>
      <c r="G21" s="178"/>
      <c r="H21" s="178"/>
      <c r="I21" s="178"/>
      <c r="J21" s="196"/>
      <c r="K21" s="276"/>
      <c r="L21" s="276"/>
    </row>
    <row r="22" spans="2:12" ht="12" customHeight="1">
      <c r="B22" s="261"/>
      <c r="C22" s="176"/>
      <c r="D22" s="177"/>
      <c r="E22" s="176"/>
      <c r="F22" s="178"/>
      <c r="G22" s="178"/>
      <c r="H22" s="178"/>
      <c r="I22" s="178"/>
      <c r="J22" s="196"/>
      <c r="K22" s="276"/>
      <c r="L22" s="276"/>
    </row>
    <row r="23" spans="2:12" ht="12" customHeight="1">
      <c r="B23" s="261"/>
      <c r="C23" s="176"/>
      <c r="D23" s="177"/>
      <c r="E23" s="176"/>
      <c r="F23" s="178"/>
      <c r="G23" s="178"/>
      <c r="H23" s="178"/>
      <c r="I23" s="178"/>
      <c r="J23" s="196"/>
      <c r="K23" s="276"/>
      <c r="L23" s="276"/>
    </row>
    <row r="24" spans="2:12" ht="12" customHeight="1">
      <c r="B24" s="261"/>
      <c r="C24" s="176"/>
      <c r="D24" s="177"/>
      <c r="E24" s="176"/>
      <c r="F24" s="178"/>
      <c r="G24" s="178"/>
      <c r="H24" s="178"/>
      <c r="I24" s="178"/>
      <c r="J24" s="196"/>
      <c r="K24" s="276"/>
      <c r="L24" s="276"/>
    </row>
    <row r="25" spans="2:12" ht="12" customHeight="1">
      <c r="B25" s="261"/>
      <c r="C25" s="176"/>
      <c r="D25" s="177"/>
      <c r="E25" s="176"/>
      <c r="F25" s="178"/>
      <c r="G25" s="178"/>
      <c r="H25" s="178"/>
      <c r="I25" s="178"/>
      <c r="J25" s="196"/>
      <c r="K25" s="276"/>
      <c r="L25" s="276"/>
    </row>
    <row r="26" spans="2:12" ht="12" customHeight="1">
      <c r="B26" s="261"/>
      <c r="C26" s="176"/>
      <c r="D26" s="177"/>
      <c r="E26" s="176"/>
      <c r="F26" s="178"/>
      <c r="G26" s="178"/>
      <c r="H26" s="178"/>
      <c r="I26" s="178"/>
      <c r="J26" s="196"/>
      <c r="K26" s="276"/>
      <c r="L26" s="276"/>
    </row>
    <row r="27" spans="2:12" ht="12" customHeight="1">
      <c r="B27" s="261"/>
      <c r="C27" s="176"/>
      <c r="D27" s="177"/>
      <c r="E27" s="179"/>
      <c r="F27" s="178"/>
      <c r="G27" s="178"/>
      <c r="H27" s="178"/>
      <c r="I27" s="178"/>
      <c r="J27" s="196"/>
      <c r="K27" s="276"/>
      <c r="L27" s="276"/>
    </row>
    <row r="28" spans="2:12" ht="12" customHeight="1">
      <c r="B28" s="261"/>
      <c r="C28" s="176"/>
      <c r="D28" s="177"/>
      <c r="E28" s="176"/>
      <c r="F28" s="178"/>
      <c r="G28" s="178"/>
      <c r="H28" s="178"/>
      <c r="I28" s="178"/>
      <c r="J28" s="196"/>
      <c r="K28" s="276"/>
      <c r="L28" s="276"/>
    </row>
    <row r="29" spans="2:12" ht="12" customHeight="1">
      <c r="B29" s="261"/>
      <c r="C29" s="176"/>
      <c r="D29" s="177"/>
      <c r="E29" s="176"/>
      <c r="F29" s="178"/>
      <c r="G29" s="178"/>
      <c r="H29" s="178"/>
      <c r="I29" s="178"/>
      <c r="J29" s="196"/>
      <c r="K29" s="276"/>
      <c r="L29" s="276"/>
    </row>
    <row r="30" spans="2:12" ht="12" customHeight="1">
      <c r="B30" s="261"/>
      <c r="C30" s="176"/>
      <c r="D30" s="177"/>
      <c r="E30" s="176"/>
      <c r="F30" s="178"/>
      <c r="G30" s="178"/>
      <c r="H30" s="178"/>
      <c r="I30" s="178"/>
      <c r="J30" s="196"/>
      <c r="K30" s="276"/>
      <c r="L30" s="276"/>
    </row>
    <row r="31" spans="2:12" ht="12" customHeight="1">
      <c r="B31" s="261"/>
      <c r="C31" s="176"/>
      <c r="D31" s="177"/>
      <c r="E31" s="176"/>
      <c r="F31" s="178"/>
      <c r="G31" s="178"/>
      <c r="H31" s="178"/>
      <c r="I31" s="178"/>
      <c r="J31" s="196"/>
      <c r="K31" s="276"/>
      <c r="L31" s="276"/>
    </row>
    <row r="32" spans="2:12" ht="12" customHeight="1">
      <c r="B32" s="261"/>
      <c r="C32" s="176"/>
      <c r="D32" s="177"/>
      <c r="E32" s="176"/>
      <c r="F32" s="178"/>
      <c r="G32" s="178"/>
      <c r="H32" s="178"/>
      <c r="I32" s="178"/>
      <c r="J32" s="196"/>
      <c r="K32" s="276"/>
      <c r="L32" s="276"/>
    </row>
    <row r="33" spans="2:12" ht="12" customHeight="1">
      <c r="B33" s="261"/>
      <c r="C33" s="176"/>
      <c r="D33" s="177"/>
      <c r="E33" s="176"/>
      <c r="F33" s="178"/>
      <c r="G33" s="178"/>
      <c r="H33" s="178"/>
      <c r="I33" s="178"/>
      <c r="J33" s="196"/>
      <c r="K33" s="276"/>
      <c r="L33" s="276"/>
    </row>
    <row r="34" spans="2:12" ht="12" customHeight="1">
      <c r="B34" s="261"/>
      <c r="C34" s="176"/>
      <c r="D34" s="177"/>
      <c r="E34" s="176"/>
      <c r="F34" s="178"/>
      <c r="G34" s="178"/>
      <c r="H34" s="178"/>
      <c r="I34" s="178"/>
      <c r="J34" s="196"/>
      <c r="K34" s="276"/>
      <c r="L34" s="276"/>
    </row>
    <row r="35" spans="2:12" ht="12" customHeight="1">
      <c r="B35" s="261"/>
      <c r="C35" s="176"/>
      <c r="D35" s="177"/>
      <c r="E35" s="176"/>
      <c r="F35" s="178"/>
      <c r="G35" s="178"/>
      <c r="H35" s="178"/>
      <c r="I35" s="178"/>
      <c r="J35" s="196"/>
      <c r="K35" s="276"/>
      <c r="L35" s="276"/>
    </row>
    <row r="36" spans="2:12" ht="12" customHeight="1">
      <c r="B36" s="261"/>
      <c r="C36" s="176"/>
      <c r="D36" s="177"/>
      <c r="E36" s="176"/>
      <c r="F36" s="178"/>
      <c r="G36" s="178"/>
      <c r="H36" s="178"/>
      <c r="I36" s="178"/>
      <c r="J36" s="196"/>
      <c r="K36" s="276"/>
      <c r="L36" s="276"/>
    </row>
    <row r="37" spans="2:12" ht="12" customHeight="1">
      <c r="B37" s="262"/>
      <c r="C37" s="252"/>
      <c r="D37" s="253"/>
      <c r="E37" s="252"/>
      <c r="F37" s="254"/>
      <c r="G37" s="254"/>
      <c r="H37" s="254"/>
      <c r="I37" s="254"/>
      <c r="J37" s="255"/>
      <c r="K37" s="276"/>
      <c r="L37" s="276"/>
    </row>
    <row r="38" spans="2:12" ht="12" customHeight="1" thickBot="1">
      <c r="B38" s="263"/>
      <c r="C38" s="197"/>
      <c r="D38" s="198"/>
      <c r="E38" s="197"/>
      <c r="F38" s="199"/>
      <c r="G38" s="199"/>
      <c r="H38" s="199"/>
      <c r="I38" s="199"/>
      <c r="J38" s="200"/>
      <c r="K38" s="276"/>
      <c r="L38" s="276"/>
    </row>
    <row r="39" spans="2:12" ht="12" customHeight="1" thickBot="1">
      <c r="B39" s="188"/>
      <c r="C39" s="188"/>
      <c r="D39" s="189"/>
      <c r="E39" s="60" t="s">
        <v>99</v>
      </c>
      <c r="F39" s="190">
        <f>SUM(F7:F38)</f>
        <v>99.4</v>
      </c>
      <c r="G39" s="191">
        <f>SUM(G7:G38)</f>
        <v>196</v>
      </c>
      <c r="H39" s="191">
        <f>SUM(H7:H38)</f>
        <v>3677</v>
      </c>
      <c r="I39" s="191">
        <f>SUM(I7:I38)</f>
        <v>810</v>
      </c>
      <c r="J39" s="283">
        <f>SUM(J7:J38)</f>
        <v>0</v>
      </c>
      <c r="K39" s="277"/>
      <c r="L39" s="277"/>
    </row>
    <row r="40" spans="2:12" ht="12" customHeight="1" thickBot="1">
      <c r="B40" s="6"/>
      <c r="C40" s="6"/>
      <c r="D40" s="58"/>
      <c r="E40" s="7"/>
      <c r="F40" s="165"/>
      <c r="G40" s="166"/>
      <c r="H40" s="165"/>
      <c r="I40" s="166"/>
      <c r="J40" s="166"/>
      <c r="K40" s="165"/>
      <c r="L40" s="165"/>
    </row>
    <row r="41" spans="2:12" s="54" customFormat="1" ht="16.5" thickBot="1">
      <c r="B41" s="302">
        <f ca="1">TODAY()</f>
        <v>37720</v>
      </c>
      <c r="C41" s="302"/>
      <c r="D41" s="59"/>
      <c r="E41" s="52" t="s">
        <v>104</v>
      </c>
      <c r="F41" s="167">
        <f>SUM(F39:J39)</f>
        <v>4782.4</v>
      </c>
      <c r="G41" s="168"/>
      <c r="H41" s="168"/>
      <c r="I41" s="169"/>
      <c r="J41" s="169"/>
      <c r="K41" s="170"/>
      <c r="L41" s="170"/>
    </row>
    <row r="45" spans="6:12" ht="12" customHeight="1">
      <c r="F45" s="23"/>
      <c r="G45" s="23"/>
      <c r="H45" s="23"/>
      <c r="I45" s="23"/>
      <c r="J45" s="23"/>
      <c r="K45" s="23"/>
      <c r="L45" s="23"/>
    </row>
  </sheetData>
  <mergeCells count="1">
    <mergeCell ref="B41:C41"/>
  </mergeCells>
  <printOptions/>
  <pageMargins left="0.7874015748031497" right="0.7874015748031497" top="0.5118110236220472" bottom="0.3149606299212598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Feuil3">
    <pageSetUpPr fitToPage="1"/>
  </sheetPr>
  <dimension ref="B1:AB49"/>
  <sheetViews>
    <sheetView showGridLines="0" showRowColHeaders="0" showOutlineSymbols="0" workbookViewId="0" topLeftCell="A1">
      <selection activeCell="U11" sqref="U11"/>
    </sheetView>
  </sheetViews>
  <sheetFormatPr defaultColWidth="11.00390625" defaultRowHeight="12" customHeight="1"/>
  <cols>
    <col min="1" max="1" width="3.75390625" style="0" customWidth="1"/>
    <col min="2" max="2" width="7.75390625" style="0" customWidth="1"/>
    <col min="3" max="3" width="3.875" style="0" customWidth="1"/>
    <col min="4" max="4" width="28.25390625" style="0" customWidth="1"/>
    <col min="5" max="6" width="9.75390625" style="0" customWidth="1"/>
    <col min="7" max="7" width="3.75390625" style="0" customWidth="1"/>
    <col min="8" max="9" width="9.75390625" style="0" customWidth="1"/>
    <col min="10" max="10" width="3.75390625" style="0" customWidth="1"/>
    <col min="11" max="12" width="9.75390625" style="0" hidden="1" customWidth="1"/>
    <col min="13" max="13" width="3.75390625" style="0" hidden="1" customWidth="1"/>
    <col min="14" max="15" width="9.75390625" style="0" hidden="1" customWidth="1"/>
    <col min="16" max="16" width="3.75390625" style="0" hidden="1" customWidth="1"/>
    <col min="17" max="18" width="9.75390625" style="0" customWidth="1"/>
    <col min="20" max="20" width="8.75390625" style="0" customWidth="1"/>
  </cols>
  <sheetData>
    <row r="1" spans="2:28" ht="24" customHeight="1">
      <c r="B1" s="51" t="s">
        <v>193</v>
      </c>
      <c r="R1" s="18"/>
      <c r="Y1">
        <v>123</v>
      </c>
      <c r="Z1">
        <v>2</v>
      </c>
      <c r="AA1">
        <v>10</v>
      </c>
      <c r="AB1">
        <v>0</v>
      </c>
    </row>
    <row r="2" ht="4.5" customHeight="1" thickBot="1"/>
    <row r="3" spans="2:16" ht="19.5" customHeight="1" thickBot="1" thickTop="1">
      <c r="B3" s="1"/>
      <c r="C3" s="10"/>
      <c r="D3" s="102" t="s">
        <v>21</v>
      </c>
      <c r="E3" s="10"/>
      <c r="F3" s="10"/>
      <c r="G3" s="10"/>
      <c r="H3" s="11"/>
      <c r="I3" s="11"/>
      <c r="J3" s="11"/>
      <c r="K3" s="11"/>
      <c r="L3" s="11"/>
      <c r="M3" s="11"/>
      <c r="N3" s="17"/>
      <c r="O3" s="17"/>
      <c r="P3" s="17"/>
    </row>
    <row r="4" spans="4:13" ht="6" customHeight="1" thickBot="1" thickTop="1">
      <c r="D4" s="3"/>
      <c r="G4" s="4"/>
      <c r="I4" s="5"/>
      <c r="J4" s="5"/>
      <c r="L4" s="5"/>
      <c r="M4" s="5"/>
    </row>
    <row r="5" spans="2:18" ht="12" customHeight="1">
      <c r="B5" s="33" t="s">
        <v>166</v>
      </c>
      <c r="C5" s="33" t="s">
        <v>184</v>
      </c>
      <c r="D5" s="33" t="s">
        <v>162</v>
      </c>
      <c r="E5" s="306" t="s">
        <v>196</v>
      </c>
      <c r="F5" s="307"/>
      <c r="G5" s="308"/>
      <c r="H5" s="99" t="s">
        <v>123</v>
      </c>
      <c r="I5" s="100"/>
      <c r="J5" s="180"/>
      <c r="K5" s="303"/>
      <c r="L5" s="304"/>
      <c r="M5" s="270"/>
      <c r="N5" s="101"/>
      <c r="O5" s="100"/>
      <c r="P5" s="180"/>
      <c r="Q5" s="99" t="s">
        <v>103</v>
      </c>
      <c r="R5" s="100"/>
    </row>
    <row r="6" spans="2:18" ht="12" customHeight="1" thickBot="1">
      <c r="B6" s="34"/>
      <c r="C6" s="34"/>
      <c r="D6" s="34"/>
      <c r="E6" s="35" t="s">
        <v>165</v>
      </c>
      <c r="F6" s="36" t="s">
        <v>32</v>
      </c>
      <c r="G6" s="37"/>
      <c r="H6" s="35" t="s">
        <v>165</v>
      </c>
      <c r="I6" s="268" t="s">
        <v>32</v>
      </c>
      <c r="J6" s="115"/>
      <c r="K6" s="35" t="s">
        <v>165</v>
      </c>
      <c r="L6" s="268" t="s">
        <v>32</v>
      </c>
      <c r="M6" s="115"/>
      <c r="N6" s="35" t="s">
        <v>165</v>
      </c>
      <c r="O6" s="36" t="s">
        <v>32</v>
      </c>
      <c r="P6" s="37"/>
      <c r="Q6" s="35" t="s">
        <v>165</v>
      </c>
      <c r="R6" s="115" t="s">
        <v>32</v>
      </c>
    </row>
    <row r="7" spans="2:18" ht="12" customHeight="1" thickBot="1">
      <c r="B7" s="201"/>
      <c r="C7" s="201"/>
      <c r="D7" s="202" t="s">
        <v>22</v>
      </c>
      <c r="E7" s="203">
        <v>425.32</v>
      </c>
      <c r="F7" s="204"/>
      <c r="G7" s="205"/>
      <c r="H7" s="203">
        <v>42.12</v>
      </c>
      <c r="I7" s="207"/>
      <c r="J7" s="206"/>
      <c r="K7" s="203">
        <v>0</v>
      </c>
      <c r="L7" s="207"/>
      <c r="M7" s="206"/>
      <c r="N7" s="203">
        <v>0</v>
      </c>
      <c r="O7" s="207"/>
      <c r="P7" s="208"/>
      <c r="Q7" s="203">
        <v>528.12</v>
      </c>
      <c r="R7" s="206"/>
    </row>
    <row r="8" spans="2:18" ht="12" customHeight="1">
      <c r="B8" s="264">
        <v>37624</v>
      </c>
      <c r="C8" s="212">
        <v>2</v>
      </c>
      <c r="D8" s="212" t="s">
        <v>461</v>
      </c>
      <c r="E8" s="213"/>
      <c r="F8" s="214"/>
      <c r="G8" s="215"/>
      <c r="H8" s="213">
        <v>14</v>
      </c>
      <c r="I8" s="217"/>
      <c r="J8" s="216"/>
      <c r="K8" s="213"/>
      <c r="L8" s="217"/>
      <c r="M8" s="216"/>
      <c r="N8" s="213"/>
      <c r="O8" s="217"/>
      <c r="P8" s="216"/>
      <c r="Q8" s="213"/>
      <c r="R8" s="218"/>
    </row>
    <row r="9" spans="2:18" ht="12" customHeight="1">
      <c r="B9" s="265">
        <v>37628</v>
      </c>
      <c r="C9" s="171">
        <v>3</v>
      </c>
      <c r="D9" s="171" t="s">
        <v>467</v>
      </c>
      <c r="E9" s="172"/>
      <c r="F9" s="173">
        <v>25</v>
      </c>
      <c r="G9" s="174" t="s">
        <v>468</v>
      </c>
      <c r="H9" s="172"/>
      <c r="I9" s="181"/>
      <c r="J9" s="175"/>
      <c r="K9" s="172"/>
      <c r="L9" s="181"/>
      <c r="M9" s="175"/>
      <c r="N9" s="172"/>
      <c r="O9" s="181"/>
      <c r="P9" s="175"/>
      <c r="Q9" s="172"/>
      <c r="R9" s="219"/>
    </row>
    <row r="10" spans="2:18" ht="12" customHeight="1">
      <c r="B10" s="265"/>
      <c r="C10" s="171">
        <v>4</v>
      </c>
      <c r="D10" s="171" t="s">
        <v>469</v>
      </c>
      <c r="E10" s="172"/>
      <c r="F10" s="173">
        <v>90</v>
      </c>
      <c r="G10" s="174" t="s">
        <v>468</v>
      </c>
      <c r="H10" s="172"/>
      <c r="I10" s="181"/>
      <c r="J10" s="175"/>
      <c r="K10" s="172"/>
      <c r="L10" s="181"/>
      <c r="M10" s="175"/>
      <c r="N10" s="172"/>
      <c r="O10" s="181"/>
      <c r="P10" s="175"/>
      <c r="Q10" s="172"/>
      <c r="R10" s="219">
        <v>11.22</v>
      </c>
    </row>
    <row r="11" spans="2:18" ht="12" customHeight="1">
      <c r="B11" s="265"/>
      <c r="C11" s="171">
        <v>5</v>
      </c>
      <c r="D11" s="171" t="s">
        <v>462</v>
      </c>
      <c r="E11" s="172"/>
      <c r="F11" s="173"/>
      <c r="G11" s="174"/>
      <c r="H11" s="172">
        <v>3.4</v>
      </c>
      <c r="I11" s="181"/>
      <c r="J11" s="175"/>
      <c r="K11" s="172"/>
      <c r="L11" s="181"/>
      <c r="M11" s="175"/>
      <c r="N11" s="172"/>
      <c r="O11" s="181"/>
      <c r="P11" s="175"/>
      <c r="Q11" s="172"/>
      <c r="R11" s="219"/>
    </row>
    <row r="12" spans="2:18" ht="12" customHeight="1">
      <c r="B12" s="265">
        <v>37632</v>
      </c>
      <c r="C12" s="171">
        <v>6</v>
      </c>
      <c r="D12" s="171" t="s">
        <v>470</v>
      </c>
      <c r="E12" s="172">
        <v>1608</v>
      </c>
      <c r="F12" s="173"/>
      <c r="G12" s="174" t="s">
        <v>468</v>
      </c>
      <c r="H12" s="172"/>
      <c r="I12" s="181"/>
      <c r="J12" s="175"/>
      <c r="K12" s="172"/>
      <c r="L12" s="181"/>
      <c r="M12" s="175"/>
      <c r="N12" s="172"/>
      <c r="O12" s="181"/>
      <c r="P12" s="175"/>
      <c r="Q12" s="172"/>
      <c r="R12" s="219"/>
    </row>
    <row r="13" spans="2:18" ht="12" customHeight="1">
      <c r="B13" s="265">
        <v>37635</v>
      </c>
      <c r="C13" s="171">
        <v>8</v>
      </c>
      <c r="D13" s="171" t="s">
        <v>471</v>
      </c>
      <c r="E13" s="172"/>
      <c r="F13" s="173">
        <v>1014</v>
      </c>
      <c r="G13" s="174" t="s">
        <v>468</v>
      </c>
      <c r="H13" s="172"/>
      <c r="I13" s="181"/>
      <c r="J13" s="175"/>
      <c r="K13" s="172"/>
      <c r="L13" s="181"/>
      <c r="M13" s="175"/>
      <c r="N13" s="172"/>
      <c r="O13" s="181"/>
      <c r="P13" s="175"/>
      <c r="Q13" s="172"/>
      <c r="R13" s="219"/>
    </row>
    <row r="14" spans="2:18" ht="12" customHeight="1">
      <c r="B14" s="265"/>
      <c r="C14" s="171">
        <v>10</v>
      </c>
      <c r="D14" s="171" t="s">
        <v>472</v>
      </c>
      <c r="E14" s="172"/>
      <c r="F14" s="173">
        <v>405</v>
      </c>
      <c r="G14" s="174" t="s">
        <v>468</v>
      </c>
      <c r="H14" s="172"/>
      <c r="I14" s="181"/>
      <c r="J14" s="175"/>
      <c r="K14" s="172"/>
      <c r="L14" s="181"/>
      <c r="M14" s="175"/>
      <c r="N14" s="172"/>
      <c r="O14" s="181"/>
      <c r="P14" s="175"/>
      <c r="Q14" s="172"/>
      <c r="R14" s="219"/>
    </row>
    <row r="15" spans="2:18" ht="12" customHeight="1">
      <c r="B15" s="265">
        <v>37636</v>
      </c>
      <c r="C15" s="171">
        <v>12</v>
      </c>
      <c r="D15" s="171" t="s">
        <v>470</v>
      </c>
      <c r="E15" s="172">
        <v>1851</v>
      </c>
      <c r="F15" s="173"/>
      <c r="G15" s="174" t="s">
        <v>468</v>
      </c>
      <c r="H15" s="172"/>
      <c r="I15" s="181"/>
      <c r="J15" s="175"/>
      <c r="K15" s="172"/>
      <c r="L15" s="181"/>
      <c r="M15" s="175"/>
      <c r="N15" s="172"/>
      <c r="O15" s="181"/>
      <c r="P15" s="175"/>
      <c r="Q15" s="172"/>
      <c r="R15" s="219"/>
    </row>
    <row r="16" spans="2:18" ht="12" customHeight="1">
      <c r="B16" s="265"/>
      <c r="C16" s="171">
        <v>13</v>
      </c>
      <c r="D16" s="171" t="s">
        <v>473</v>
      </c>
      <c r="E16" s="172"/>
      <c r="F16" s="173">
        <v>516</v>
      </c>
      <c r="G16" s="174" t="s">
        <v>468</v>
      </c>
      <c r="H16" s="172"/>
      <c r="I16" s="181"/>
      <c r="J16" s="175"/>
      <c r="K16" s="172"/>
      <c r="L16" s="181"/>
      <c r="M16" s="175"/>
      <c r="N16" s="172"/>
      <c r="O16" s="181"/>
      <c r="P16" s="175"/>
      <c r="Q16" s="172"/>
      <c r="R16" s="219"/>
    </row>
    <row r="17" spans="2:18" ht="12" customHeight="1">
      <c r="B17" s="265">
        <v>37648</v>
      </c>
      <c r="C17" s="171">
        <v>15</v>
      </c>
      <c r="D17" s="171" t="s">
        <v>474</v>
      </c>
      <c r="E17" s="172"/>
      <c r="F17" s="173">
        <v>19</v>
      </c>
      <c r="G17" s="174" t="s">
        <v>468</v>
      </c>
      <c r="H17" s="172"/>
      <c r="I17" s="181"/>
      <c r="J17" s="175"/>
      <c r="K17" s="172"/>
      <c r="L17" s="181"/>
      <c r="M17" s="175"/>
      <c r="N17" s="172"/>
      <c r="O17" s="181"/>
      <c r="P17" s="175"/>
      <c r="Q17" s="172"/>
      <c r="R17" s="219"/>
    </row>
    <row r="18" spans="2:18" ht="12" customHeight="1">
      <c r="B18" s="265">
        <v>37654</v>
      </c>
      <c r="C18" s="171">
        <v>17</v>
      </c>
      <c r="D18" s="171" t="s">
        <v>475</v>
      </c>
      <c r="E18" s="172"/>
      <c r="F18" s="173">
        <v>450</v>
      </c>
      <c r="G18" s="174"/>
      <c r="H18" s="172"/>
      <c r="I18" s="181"/>
      <c r="J18" s="175"/>
      <c r="K18" s="172"/>
      <c r="L18" s="181"/>
      <c r="M18" s="175"/>
      <c r="N18" s="172"/>
      <c r="O18" s="181"/>
      <c r="P18" s="175"/>
      <c r="Q18" s="172"/>
      <c r="R18" s="219"/>
    </row>
    <row r="19" spans="2:18" ht="12" customHeight="1">
      <c r="B19" s="265"/>
      <c r="C19" s="171">
        <v>19</v>
      </c>
      <c r="D19" s="171" t="s">
        <v>456</v>
      </c>
      <c r="E19" s="172"/>
      <c r="F19" s="173"/>
      <c r="G19" s="174"/>
      <c r="H19" s="172"/>
      <c r="I19" s="181">
        <v>7.6</v>
      </c>
      <c r="J19" s="175"/>
      <c r="K19" s="172"/>
      <c r="L19" s="181"/>
      <c r="M19" s="175"/>
      <c r="N19" s="172"/>
      <c r="O19" s="181"/>
      <c r="P19" s="175"/>
      <c r="Q19" s="172"/>
      <c r="R19" s="219"/>
    </row>
    <row r="20" spans="2:18" ht="12" customHeight="1">
      <c r="B20" s="265"/>
      <c r="C20" s="171">
        <v>20</v>
      </c>
      <c r="D20" s="171" t="s">
        <v>476</v>
      </c>
      <c r="E20" s="172"/>
      <c r="F20" s="173">
        <v>36</v>
      </c>
      <c r="G20" s="174"/>
      <c r="H20" s="172"/>
      <c r="I20" s="181"/>
      <c r="J20" s="175"/>
      <c r="K20" s="172"/>
      <c r="L20" s="181"/>
      <c r="M20" s="175"/>
      <c r="N20" s="172"/>
      <c r="O20" s="181"/>
      <c r="P20" s="175"/>
      <c r="Q20" s="172"/>
      <c r="R20" s="219"/>
    </row>
    <row r="21" spans="2:18" ht="12" customHeight="1">
      <c r="B21" s="265">
        <v>37663</v>
      </c>
      <c r="C21" s="171">
        <v>22</v>
      </c>
      <c r="D21" s="171" t="s">
        <v>477</v>
      </c>
      <c r="E21" s="172"/>
      <c r="F21" s="173">
        <v>63</v>
      </c>
      <c r="G21" s="174"/>
      <c r="H21" s="172"/>
      <c r="I21" s="181"/>
      <c r="J21" s="175"/>
      <c r="K21" s="172"/>
      <c r="L21" s="181"/>
      <c r="M21" s="175"/>
      <c r="N21" s="172"/>
      <c r="O21" s="181"/>
      <c r="P21" s="175"/>
      <c r="Q21" s="172"/>
      <c r="R21" s="219"/>
    </row>
    <row r="22" spans="2:18" ht="12" customHeight="1">
      <c r="B22" s="265">
        <v>37664</v>
      </c>
      <c r="C22" s="171">
        <v>24</v>
      </c>
      <c r="D22" s="171" t="s">
        <v>478</v>
      </c>
      <c r="E22" s="172">
        <v>985</v>
      </c>
      <c r="F22" s="173"/>
      <c r="G22" s="174"/>
      <c r="H22" s="172"/>
      <c r="I22" s="181"/>
      <c r="J22" s="175"/>
      <c r="K22" s="172"/>
      <c r="L22" s="181"/>
      <c r="M22" s="175"/>
      <c r="N22" s="172"/>
      <c r="O22" s="181"/>
      <c r="P22" s="175"/>
      <c r="Q22" s="172"/>
      <c r="R22" s="219"/>
    </row>
    <row r="23" spans="2:18" ht="12" customHeight="1">
      <c r="B23" s="265">
        <v>37664</v>
      </c>
      <c r="C23" s="171">
        <v>25</v>
      </c>
      <c r="D23" s="171" t="s">
        <v>479</v>
      </c>
      <c r="E23" s="172"/>
      <c r="F23" s="173">
        <v>180</v>
      </c>
      <c r="G23" s="174"/>
      <c r="H23" s="172"/>
      <c r="I23" s="181"/>
      <c r="J23" s="175"/>
      <c r="K23" s="172"/>
      <c r="L23" s="181"/>
      <c r="M23" s="175"/>
      <c r="N23" s="172"/>
      <c r="O23" s="181"/>
      <c r="P23" s="175"/>
      <c r="Q23" s="172"/>
      <c r="R23" s="219"/>
    </row>
    <row r="24" spans="2:18" ht="12" customHeight="1">
      <c r="B24" s="265">
        <v>37665</v>
      </c>
      <c r="C24" s="171">
        <v>27</v>
      </c>
      <c r="D24" s="171" t="s">
        <v>470</v>
      </c>
      <c r="E24" s="172">
        <v>321</v>
      </c>
      <c r="F24" s="173"/>
      <c r="G24" s="174"/>
      <c r="H24" s="172"/>
      <c r="I24" s="181"/>
      <c r="J24" s="175"/>
      <c r="K24" s="172"/>
      <c r="L24" s="181"/>
      <c r="M24" s="175"/>
      <c r="N24" s="172"/>
      <c r="O24" s="181"/>
      <c r="P24" s="175"/>
      <c r="Q24" s="172"/>
      <c r="R24" s="219"/>
    </row>
    <row r="25" spans="2:18" ht="12" customHeight="1">
      <c r="B25" s="265"/>
      <c r="C25" s="171"/>
      <c r="D25" s="171"/>
      <c r="E25" s="172"/>
      <c r="F25" s="173"/>
      <c r="G25" s="174"/>
      <c r="H25" s="172"/>
      <c r="I25" s="181"/>
      <c r="J25" s="175"/>
      <c r="K25" s="172"/>
      <c r="L25" s="181"/>
      <c r="M25" s="175"/>
      <c r="N25" s="172"/>
      <c r="O25" s="181"/>
      <c r="P25" s="175"/>
      <c r="Q25" s="172"/>
      <c r="R25" s="219"/>
    </row>
    <row r="26" spans="2:18" ht="12" customHeight="1">
      <c r="B26" s="265"/>
      <c r="C26" s="171"/>
      <c r="D26" s="171"/>
      <c r="E26" s="172"/>
      <c r="F26" s="173"/>
      <c r="G26" s="174"/>
      <c r="H26" s="172"/>
      <c r="I26" s="181"/>
      <c r="J26" s="175"/>
      <c r="K26" s="172"/>
      <c r="L26" s="181"/>
      <c r="M26" s="175"/>
      <c r="N26" s="172"/>
      <c r="O26" s="181"/>
      <c r="P26" s="175"/>
      <c r="Q26" s="172"/>
      <c r="R26" s="219"/>
    </row>
    <row r="27" spans="2:18" ht="12" customHeight="1">
      <c r="B27" s="265"/>
      <c r="C27" s="171"/>
      <c r="D27" s="171"/>
      <c r="E27" s="172"/>
      <c r="F27" s="173"/>
      <c r="G27" s="174"/>
      <c r="H27" s="172"/>
      <c r="I27" s="181"/>
      <c r="J27" s="175"/>
      <c r="K27" s="172"/>
      <c r="L27" s="181"/>
      <c r="M27" s="175"/>
      <c r="N27" s="172"/>
      <c r="O27" s="181"/>
      <c r="P27" s="175"/>
      <c r="Q27" s="172"/>
      <c r="R27" s="219"/>
    </row>
    <row r="28" spans="2:18" ht="12" customHeight="1">
      <c r="B28" s="265"/>
      <c r="C28" s="171"/>
      <c r="D28" s="171"/>
      <c r="E28" s="172"/>
      <c r="F28" s="173"/>
      <c r="G28" s="174"/>
      <c r="H28" s="172"/>
      <c r="I28" s="181"/>
      <c r="J28" s="175"/>
      <c r="K28" s="172"/>
      <c r="L28" s="181"/>
      <c r="M28" s="175"/>
      <c r="N28" s="172"/>
      <c r="O28" s="181"/>
      <c r="P28" s="175"/>
      <c r="Q28" s="172"/>
      <c r="R28" s="219"/>
    </row>
    <row r="29" spans="2:18" ht="12" customHeight="1">
      <c r="B29" s="265"/>
      <c r="C29" s="171"/>
      <c r="D29" s="171"/>
      <c r="E29" s="172"/>
      <c r="F29" s="173"/>
      <c r="G29" s="174"/>
      <c r="H29" s="172"/>
      <c r="I29" s="181"/>
      <c r="J29" s="175"/>
      <c r="K29" s="172"/>
      <c r="L29" s="181"/>
      <c r="M29" s="175"/>
      <c r="N29" s="172"/>
      <c r="O29" s="181"/>
      <c r="P29" s="175"/>
      <c r="Q29" s="172"/>
      <c r="R29" s="219"/>
    </row>
    <row r="30" spans="2:18" ht="12" customHeight="1">
      <c r="B30" s="265"/>
      <c r="C30" s="171"/>
      <c r="D30" s="171"/>
      <c r="E30" s="172"/>
      <c r="F30" s="173"/>
      <c r="G30" s="174"/>
      <c r="H30" s="172"/>
      <c r="I30" s="181"/>
      <c r="J30" s="175"/>
      <c r="K30" s="172"/>
      <c r="L30" s="181"/>
      <c r="M30" s="175"/>
      <c r="N30" s="172"/>
      <c r="O30" s="181"/>
      <c r="P30" s="175"/>
      <c r="Q30" s="172"/>
      <c r="R30" s="219"/>
    </row>
    <row r="31" spans="2:18" ht="12" customHeight="1">
      <c r="B31" s="265"/>
      <c r="C31" s="171"/>
      <c r="D31" s="171"/>
      <c r="E31" s="172"/>
      <c r="F31" s="173"/>
      <c r="G31" s="174"/>
      <c r="H31" s="172"/>
      <c r="I31" s="181"/>
      <c r="J31" s="175"/>
      <c r="K31" s="172"/>
      <c r="L31" s="181"/>
      <c r="M31" s="175"/>
      <c r="N31" s="172"/>
      <c r="O31" s="181"/>
      <c r="P31" s="175"/>
      <c r="Q31" s="172"/>
      <c r="R31" s="219"/>
    </row>
    <row r="32" spans="2:18" ht="12" customHeight="1">
      <c r="B32" s="265"/>
      <c r="C32" s="171"/>
      <c r="D32" s="171"/>
      <c r="E32" s="172"/>
      <c r="F32" s="173"/>
      <c r="G32" s="174"/>
      <c r="H32" s="172"/>
      <c r="I32" s="181"/>
      <c r="J32" s="175"/>
      <c r="K32" s="172"/>
      <c r="L32" s="181"/>
      <c r="M32" s="175"/>
      <c r="N32" s="172"/>
      <c r="O32" s="181"/>
      <c r="P32" s="175"/>
      <c r="Q32" s="172"/>
      <c r="R32" s="219"/>
    </row>
    <row r="33" spans="2:18" ht="12" customHeight="1">
      <c r="B33" s="265"/>
      <c r="C33" s="171"/>
      <c r="D33" s="171"/>
      <c r="E33" s="172"/>
      <c r="F33" s="173"/>
      <c r="G33" s="174"/>
      <c r="H33" s="172"/>
      <c r="I33" s="181"/>
      <c r="J33" s="175"/>
      <c r="K33" s="172"/>
      <c r="L33" s="181"/>
      <c r="M33" s="175"/>
      <c r="N33" s="172"/>
      <c r="O33" s="181"/>
      <c r="P33" s="175"/>
      <c r="Q33" s="172"/>
      <c r="R33" s="219"/>
    </row>
    <row r="34" spans="2:18" ht="12" customHeight="1">
      <c r="B34" s="265"/>
      <c r="C34" s="171"/>
      <c r="D34" s="171"/>
      <c r="E34" s="172"/>
      <c r="F34" s="173"/>
      <c r="G34" s="174"/>
      <c r="H34" s="172"/>
      <c r="I34" s="181"/>
      <c r="J34" s="175"/>
      <c r="K34" s="172"/>
      <c r="L34" s="181"/>
      <c r="M34" s="175"/>
      <c r="N34" s="172"/>
      <c r="O34" s="181"/>
      <c r="P34" s="175"/>
      <c r="Q34" s="172"/>
      <c r="R34" s="219"/>
    </row>
    <row r="35" spans="2:18" ht="12" customHeight="1">
      <c r="B35" s="265"/>
      <c r="C35" s="171"/>
      <c r="D35" s="171"/>
      <c r="E35" s="172"/>
      <c r="F35" s="173"/>
      <c r="G35" s="174"/>
      <c r="H35" s="172"/>
      <c r="I35" s="181"/>
      <c r="J35" s="175"/>
      <c r="K35" s="172"/>
      <c r="L35" s="181"/>
      <c r="M35" s="175"/>
      <c r="N35" s="172"/>
      <c r="O35" s="181"/>
      <c r="P35" s="175"/>
      <c r="Q35" s="172"/>
      <c r="R35" s="219"/>
    </row>
    <row r="36" spans="2:18" ht="12" customHeight="1">
      <c r="B36" s="265"/>
      <c r="C36" s="171"/>
      <c r="D36" s="171"/>
      <c r="E36" s="172"/>
      <c r="F36" s="173"/>
      <c r="G36" s="174"/>
      <c r="H36" s="172"/>
      <c r="I36" s="181"/>
      <c r="J36" s="175"/>
      <c r="K36" s="172"/>
      <c r="L36" s="181"/>
      <c r="M36" s="175"/>
      <c r="N36" s="172"/>
      <c r="O36" s="181"/>
      <c r="P36" s="175"/>
      <c r="Q36" s="172"/>
      <c r="R36" s="219"/>
    </row>
    <row r="37" spans="2:18" ht="12" customHeight="1">
      <c r="B37" s="265"/>
      <c r="C37" s="171"/>
      <c r="D37" s="171"/>
      <c r="E37" s="172"/>
      <c r="F37" s="173"/>
      <c r="G37" s="174"/>
      <c r="H37" s="172"/>
      <c r="I37" s="181"/>
      <c r="J37" s="175"/>
      <c r="K37" s="172"/>
      <c r="L37" s="181"/>
      <c r="M37" s="175"/>
      <c r="N37" s="172"/>
      <c r="O37" s="181"/>
      <c r="P37" s="175"/>
      <c r="Q37" s="172"/>
      <c r="R37" s="219"/>
    </row>
    <row r="38" spans="2:18" ht="12" customHeight="1">
      <c r="B38" s="265"/>
      <c r="C38" s="171"/>
      <c r="D38" s="171"/>
      <c r="E38" s="172"/>
      <c r="F38" s="173"/>
      <c r="G38" s="174"/>
      <c r="H38" s="172"/>
      <c r="I38" s="181"/>
      <c r="J38" s="175"/>
      <c r="K38" s="172"/>
      <c r="L38" s="181"/>
      <c r="M38" s="175"/>
      <c r="N38" s="172"/>
      <c r="O38" s="181"/>
      <c r="P38" s="175"/>
      <c r="Q38" s="172"/>
      <c r="R38" s="219"/>
    </row>
    <row r="39" spans="2:18" ht="12" customHeight="1">
      <c r="B39" s="265"/>
      <c r="C39" s="171"/>
      <c r="D39" s="171"/>
      <c r="E39" s="172"/>
      <c r="F39" s="173"/>
      <c r="G39" s="174"/>
      <c r="H39" s="172"/>
      <c r="I39" s="181"/>
      <c r="J39" s="175"/>
      <c r="K39" s="172"/>
      <c r="L39" s="181"/>
      <c r="M39" s="175"/>
      <c r="N39" s="172"/>
      <c r="O39" s="181"/>
      <c r="P39" s="175"/>
      <c r="Q39" s="172"/>
      <c r="R39" s="219"/>
    </row>
    <row r="40" spans="2:18" ht="12" customHeight="1" thickBot="1">
      <c r="B40" s="266"/>
      <c r="C40" s="220"/>
      <c r="D40" s="220"/>
      <c r="E40" s="221"/>
      <c r="F40" s="222"/>
      <c r="G40" s="223"/>
      <c r="H40" s="221"/>
      <c r="I40" s="225"/>
      <c r="J40" s="272"/>
      <c r="K40" s="221"/>
      <c r="L40" s="225"/>
      <c r="M40" s="224"/>
      <c r="N40" s="221"/>
      <c r="O40" s="225"/>
      <c r="P40" s="272"/>
      <c r="Q40" s="221"/>
      <c r="R40" s="226"/>
    </row>
    <row r="41" spans="2:18" s="61" customFormat="1" ht="12" customHeight="1">
      <c r="B41" s="209"/>
      <c r="C41" s="209"/>
      <c r="D41" s="60" t="s">
        <v>98</v>
      </c>
      <c r="E41" s="210">
        <f>SUM(E7:E40)</f>
        <v>5190.32</v>
      </c>
      <c r="F41" s="210">
        <f>SUM(F7:F40)</f>
        <v>2798</v>
      </c>
      <c r="G41" s="211"/>
      <c r="H41" s="210">
        <f aca="true" t="shared" si="0" ref="H41:R41">SUM(H7:H40)</f>
        <v>59.519999999999996</v>
      </c>
      <c r="I41" s="269">
        <f t="shared" si="0"/>
        <v>7.6</v>
      </c>
      <c r="J41" s="273"/>
      <c r="K41" s="210">
        <f t="shared" si="0"/>
        <v>0</v>
      </c>
      <c r="L41" s="269">
        <f t="shared" si="0"/>
        <v>0</v>
      </c>
      <c r="M41" s="271"/>
      <c r="N41" s="210">
        <f t="shared" si="0"/>
        <v>0</v>
      </c>
      <c r="O41" s="269">
        <f t="shared" si="0"/>
        <v>0</v>
      </c>
      <c r="P41" s="273"/>
      <c r="Q41" s="210">
        <f t="shared" si="0"/>
        <v>528.12</v>
      </c>
      <c r="R41" s="210">
        <f t="shared" si="0"/>
        <v>11.22</v>
      </c>
    </row>
    <row r="42" spans="4:18" s="61" customFormat="1" ht="16.5" thickBot="1">
      <c r="D42" s="50" t="s">
        <v>19</v>
      </c>
      <c r="E42" s="156"/>
      <c r="F42" s="157">
        <f>E41-F41</f>
        <v>2392.3199999999997</v>
      </c>
      <c r="G42" s="158"/>
      <c r="H42" s="156"/>
      <c r="I42" s="157">
        <f>H41-I41</f>
        <v>51.919999999999995</v>
      </c>
      <c r="J42" s="156"/>
      <c r="K42" s="156"/>
      <c r="L42" s="157">
        <f>K41-L41</f>
        <v>0</v>
      </c>
      <c r="M42" s="156"/>
      <c r="N42" s="156"/>
      <c r="O42" s="157">
        <f>N41-O41</f>
        <v>0</v>
      </c>
      <c r="P42" s="156"/>
      <c r="Q42" s="156"/>
      <c r="R42" s="159">
        <f>Q41-R41</f>
        <v>516.9</v>
      </c>
    </row>
    <row r="43" spans="2:18" s="61" customFormat="1" ht="16.5" thickBot="1">
      <c r="B43" s="305">
        <f ca="1">TODAY()</f>
        <v>37720</v>
      </c>
      <c r="C43" s="305"/>
      <c r="D43" s="60" t="s">
        <v>167</v>
      </c>
      <c r="E43" s="160">
        <f>F42+I42+L42+O42</f>
        <v>2444.24</v>
      </c>
      <c r="F43" s="161"/>
      <c r="G43" s="162"/>
      <c r="H43" s="163"/>
      <c r="I43" s="164"/>
      <c r="J43" s="164"/>
      <c r="K43" s="163"/>
      <c r="L43" s="164"/>
      <c r="M43" s="164"/>
      <c r="N43" s="164"/>
      <c r="O43" s="164"/>
      <c r="P43" s="164"/>
      <c r="Q43" s="164"/>
      <c r="R43" s="164"/>
    </row>
    <row r="44" spans="2:18" ht="12" customHeight="1">
      <c r="B44" s="8"/>
      <c r="C44" s="6"/>
      <c r="D44" s="14"/>
      <c r="E44" s="16"/>
      <c r="F44" s="5"/>
      <c r="G44" s="15"/>
      <c r="H44" s="14"/>
      <c r="I44" s="6"/>
      <c r="J44" s="6"/>
      <c r="K44" s="14"/>
      <c r="L44" s="6"/>
      <c r="M44" s="6"/>
      <c r="N44" s="6"/>
      <c r="O44" s="6"/>
      <c r="P44" s="6"/>
      <c r="Q44" s="6"/>
      <c r="R44" s="6"/>
    </row>
    <row r="45" spans="2:18" ht="12" customHeight="1">
      <c r="B45" s="8"/>
      <c r="C45" s="6"/>
      <c r="D45" s="14"/>
      <c r="E45" s="16"/>
      <c r="F45" s="5"/>
      <c r="G45" s="15"/>
      <c r="H45" s="14"/>
      <c r="I45" s="6"/>
      <c r="J45" s="6"/>
      <c r="K45" s="14"/>
      <c r="L45" s="6"/>
      <c r="M45" s="6"/>
      <c r="N45" s="6"/>
      <c r="O45" s="6"/>
      <c r="P45" s="6"/>
      <c r="Q45" s="6"/>
      <c r="R45" s="6"/>
    </row>
    <row r="46" spans="2:18" ht="12" customHeight="1">
      <c r="B46" s="8"/>
      <c r="C46" s="6"/>
      <c r="D46" s="14"/>
      <c r="E46" s="16"/>
      <c r="F46" s="5"/>
      <c r="G46" s="15"/>
      <c r="H46" s="14"/>
      <c r="I46" s="6"/>
      <c r="J46" s="6"/>
      <c r="K46" s="14"/>
      <c r="L46" s="6"/>
      <c r="M46" s="6"/>
      <c r="N46" s="6"/>
      <c r="O46" s="6"/>
      <c r="P46" s="6"/>
      <c r="Q46" s="6"/>
      <c r="R46" s="6"/>
    </row>
    <row r="47" ht="12" customHeight="1">
      <c r="G47" s="4"/>
    </row>
    <row r="49" spans="6:18" ht="12" customHeight="1">
      <c r="F49" s="23"/>
      <c r="G49" s="24"/>
      <c r="H49" s="24"/>
      <c r="I49" s="23"/>
      <c r="J49" s="23"/>
      <c r="K49" s="24"/>
      <c r="L49" s="23"/>
      <c r="M49" s="23"/>
      <c r="N49" s="24"/>
      <c r="O49" s="23"/>
      <c r="P49" s="23"/>
      <c r="Q49" s="24"/>
      <c r="R49" s="23"/>
    </row>
  </sheetData>
  <mergeCells count="3">
    <mergeCell ref="K5:L5"/>
    <mergeCell ref="B43:C43"/>
    <mergeCell ref="E5:G5"/>
  </mergeCells>
  <printOptions/>
  <pageMargins left="0.60740157480315" right="0.40740157480315" top="0.31496062992126" bottom="0.31496062992126" header="0.511811023622047" footer="0.511811023622047"/>
  <pageSetup fitToHeight="1" fitToWidth="1" orientation="landscape" paperSize="9" scale="89" r:id="rId1"/>
</worksheet>
</file>

<file path=xl/worksheets/sheet4.xml><?xml version="1.0" encoding="utf-8"?>
<worksheet xmlns="http://schemas.openxmlformats.org/spreadsheetml/2006/main" xmlns:r="http://schemas.openxmlformats.org/officeDocument/2006/relationships">
  <sheetPr codeName="Feuil4"/>
  <dimension ref="B1:E15"/>
  <sheetViews>
    <sheetView showGridLines="0" showRowColHeaders="0" workbookViewId="0" topLeftCell="A1">
      <selection activeCell="E11" sqref="E11"/>
    </sheetView>
  </sheetViews>
  <sheetFormatPr defaultColWidth="11.00390625" defaultRowHeight="12.75"/>
  <cols>
    <col min="1" max="1" width="3.75390625" style="0" customWidth="1"/>
    <col min="2" max="2" width="28.625" style="0" customWidth="1"/>
    <col min="4" max="4" width="28.75390625" style="0" customWidth="1"/>
  </cols>
  <sheetData>
    <row r="1" spans="2:5" ht="27" customHeight="1">
      <c r="B1" s="51" t="s">
        <v>193</v>
      </c>
      <c r="C1" s="80"/>
      <c r="D1" s="80"/>
      <c r="E1" s="80"/>
    </row>
    <row r="2" spans="2:5" ht="30">
      <c r="B2" s="309" t="s">
        <v>59</v>
      </c>
      <c r="C2" s="309"/>
      <c r="D2" s="309"/>
      <c r="E2" s="309"/>
    </row>
    <row r="3" spans="2:5" ht="18">
      <c r="B3" s="310" t="s">
        <v>145</v>
      </c>
      <c r="C3" s="310"/>
      <c r="D3" s="310"/>
      <c r="E3" s="310"/>
    </row>
    <row r="4" spans="2:5" ht="16.5" thickBot="1">
      <c r="B4" s="61"/>
      <c r="C4" s="61"/>
      <c r="D4" s="81"/>
      <c r="E4" s="81"/>
    </row>
    <row r="5" spans="2:5" ht="18" customHeight="1" thickBot="1">
      <c r="B5" s="82" t="s">
        <v>186</v>
      </c>
      <c r="C5" s="83"/>
      <c r="D5" s="82" t="s">
        <v>60</v>
      </c>
      <c r="E5" s="83"/>
    </row>
    <row r="6" spans="2:5" ht="18" customHeight="1">
      <c r="B6" s="85" t="s">
        <v>28</v>
      </c>
      <c r="C6" s="131">
        <v>500</v>
      </c>
      <c r="D6" s="66" t="s">
        <v>54</v>
      </c>
      <c r="E6" s="130">
        <v>600</v>
      </c>
    </row>
    <row r="7" spans="2:5" ht="18" customHeight="1">
      <c r="B7" s="86" t="s">
        <v>315</v>
      </c>
      <c r="C7" s="132">
        <v>2800</v>
      </c>
      <c r="D7" s="66" t="s">
        <v>81</v>
      </c>
      <c r="E7" s="130">
        <v>4250</v>
      </c>
    </row>
    <row r="8" spans="2:5" ht="18" customHeight="1">
      <c r="B8" s="84" t="s">
        <v>66</v>
      </c>
      <c r="C8" s="130">
        <v>450</v>
      </c>
      <c r="D8" s="66" t="s">
        <v>70</v>
      </c>
      <c r="E8" s="130">
        <v>1700</v>
      </c>
    </row>
    <row r="9" spans="2:5" ht="18" customHeight="1">
      <c r="B9" s="84" t="s">
        <v>168</v>
      </c>
      <c r="C9" s="130">
        <v>5650</v>
      </c>
      <c r="D9" s="66" t="s">
        <v>168</v>
      </c>
      <c r="E9" s="130">
        <v>4200</v>
      </c>
    </row>
    <row r="10" spans="2:5" ht="18" customHeight="1">
      <c r="B10" s="84" t="s">
        <v>316</v>
      </c>
      <c r="C10" s="130">
        <v>350</v>
      </c>
      <c r="D10" s="66" t="s">
        <v>67</v>
      </c>
      <c r="E10" s="130">
        <v>0</v>
      </c>
    </row>
    <row r="11" spans="2:5" ht="18" customHeight="1">
      <c r="B11" s="84" t="s">
        <v>172</v>
      </c>
      <c r="C11" s="130">
        <v>1000</v>
      </c>
      <c r="D11" s="66"/>
      <c r="E11" s="130"/>
    </row>
    <row r="12" spans="2:5" ht="3" customHeight="1">
      <c r="B12" s="88"/>
      <c r="C12" s="130"/>
      <c r="D12" s="66"/>
      <c r="E12" s="130"/>
    </row>
    <row r="13" spans="2:5" ht="18" customHeight="1" thickBot="1">
      <c r="B13" s="288" t="s">
        <v>134</v>
      </c>
      <c r="C13" s="134"/>
      <c r="D13" s="289" t="s">
        <v>187</v>
      </c>
      <c r="E13" s="134"/>
    </row>
    <row r="14" spans="2:5" ht="12.75">
      <c r="B14" s="89"/>
      <c r="C14" s="135"/>
      <c r="D14" s="61"/>
      <c r="E14" s="135"/>
    </row>
    <row r="15" spans="2:5" ht="12.75">
      <c r="B15" s="89"/>
      <c r="C15" s="136">
        <f>SUM(C6:C13)</f>
        <v>10750</v>
      </c>
      <c r="D15" s="61"/>
      <c r="E15" s="136">
        <f>SUM(E6:E13)</f>
        <v>10750</v>
      </c>
    </row>
  </sheetData>
  <mergeCells count="2">
    <mergeCell ref="B2:E2"/>
    <mergeCell ref="B3:E3"/>
  </mergeCells>
  <printOptions horizontalCentered="1" verticalCentered="1"/>
  <pageMargins left="0.7874015748031497" right="0.7874015748031497" top="0.7086614173228347" bottom="0.7874015748031497"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sheetPr codeName="Feuil5">
    <pageSetUpPr fitToPage="1"/>
  </sheetPr>
  <dimension ref="B1:K29"/>
  <sheetViews>
    <sheetView showGridLines="0" showRowColHeaders="0" showZeros="0" workbookViewId="0" topLeftCell="A1">
      <selection activeCell="M21" sqref="M21"/>
    </sheetView>
  </sheetViews>
  <sheetFormatPr defaultColWidth="11.00390625" defaultRowHeight="12.75"/>
  <cols>
    <col min="1" max="1" width="3.75390625" style="0" customWidth="1"/>
    <col min="2" max="2" width="28.625" style="0" customWidth="1"/>
    <col min="3" max="3" width="9.125" style="0" customWidth="1"/>
    <col min="4" max="4" width="8.75390625" style="0" customWidth="1"/>
    <col min="5" max="5" width="9.75390625" style="0" customWidth="1"/>
    <col min="6" max="6" width="8.00390625" style="0" customWidth="1"/>
    <col min="7" max="7" width="24.625" style="0" customWidth="1"/>
    <col min="8" max="8" width="9.75390625" style="0" customWidth="1"/>
    <col min="9" max="9" width="8.75390625" style="0" customWidth="1"/>
    <col min="10" max="10" width="11.125" style="0" customWidth="1"/>
    <col min="11" max="11" width="7.875" style="0" customWidth="1"/>
  </cols>
  <sheetData>
    <row r="1" spans="2:11" ht="18">
      <c r="B1" s="51" t="s">
        <v>193</v>
      </c>
      <c r="C1" s="61"/>
      <c r="D1" s="61"/>
      <c r="E1" s="61"/>
      <c r="F1" s="61"/>
      <c r="G1" s="61"/>
      <c r="H1" s="61"/>
      <c r="I1" s="61"/>
      <c r="J1" s="61"/>
      <c r="K1" s="61"/>
    </row>
    <row r="2" spans="2:11" ht="30">
      <c r="B2" s="309" t="s">
        <v>146</v>
      </c>
      <c r="C2" s="309"/>
      <c r="D2" s="309"/>
      <c r="E2" s="309"/>
      <c r="F2" s="309"/>
      <c r="G2" s="309"/>
      <c r="H2" s="61"/>
      <c r="I2" s="61"/>
      <c r="J2" s="61"/>
      <c r="K2" s="61"/>
    </row>
    <row r="3" spans="2:11" ht="12.75">
      <c r="B3" s="61"/>
      <c r="C3" s="61"/>
      <c r="D3" s="61"/>
      <c r="E3" s="61"/>
      <c r="F3" s="61"/>
      <c r="G3" s="61"/>
      <c r="H3" s="61"/>
      <c r="I3" s="61"/>
      <c r="J3" s="61"/>
      <c r="K3" s="61"/>
    </row>
    <row r="4" spans="2:11" ht="12.75">
      <c r="B4" s="112" t="s">
        <v>96</v>
      </c>
      <c r="C4" s="112"/>
      <c r="D4" s="112"/>
      <c r="E4" s="112"/>
      <c r="F4" s="112"/>
      <c r="G4" s="112"/>
      <c r="H4" s="108" t="s">
        <v>151</v>
      </c>
      <c r="I4" s="312">
        <f ca="1">TODAY()</f>
        <v>37720</v>
      </c>
      <c r="J4" s="312"/>
      <c r="K4" s="61"/>
    </row>
    <row r="5" spans="2:11" ht="24.75" customHeight="1" thickBot="1">
      <c r="B5" s="311" t="s">
        <v>55</v>
      </c>
      <c r="C5" s="311"/>
      <c r="D5" s="311"/>
      <c r="E5" s="311"/>
      <c r="F5" s="311"/>
      <c r="G5" s="311" t="s">
        <v>57</v>
      </c>
      <c r="H5" s="311"/>
      <c r="I5" s="311"/>
      <c r="J5" s="311"/>
      <c r="K5" s="311"/>
    </row>
    <row r="6" spans="2:11" ht="13.5" thickBot="1">
      <c r="B6" s="90" t="s">
        <v>36</v>
      </c>
      <c r="C6" s="91" t="s">
        <v>17</v>
      </c>
      <c r="D6" s="91" t="s">
        <v>18</v>
      </c>
      <c r="E6" s="91" t="s">
        <v>169</v>
      </c>
      <c r="F6" s="92" t="s">
        <v>20</v>
      </c>
      <c r="G6" s="90" t="s">
        <v>36</v>
      </c>
      <c r="H6" s="91" t="s">
        <v>17</v>
      </c>
      <c r="I6" s="91" t="s">
        <v>18</v>
      </c>
      <c r="J6" s="91" t="s">
        <v>169</v>
      </c>
      <c r="K6" s="93" t="s">
        <v>20</v>
      </c>
    </row>
    <row r="7" spans="2:11" ht="18" customHeight="1">
      <c r="B7" s="94" t="str">
        <f>Previsionnel!B6</f>
        <v>Achats matériels</v>
      </c>
      <c r="C7" s="129">
        <f>prev_out_1</f>
        <v>500</v>
      </c>
      <c r="D7" s="129">
        <f>out_col1</f>
        <v>133.6</v>
      </c>
      <c r="E7" s="137">
        <f aca="true" t="shared" si="0" ref="E7:E12">D7-C7</f>
        <v>-366.4</v>
      </c>
      <c r="F7" s="95">
        <f>IF(C7&lt;&gt;0,E7/C7,"")</f>
        <v>-0.7328</v>
      </c>
      <c r="G7" s="94" t="str">
        <f>Previsionnel!D6</f>
        <v>Ventes matériels</v>
      </c>
      <c r="H7" s="267">
        <f>prev_in_1</f>
        <v>600</v>
      </c>
      <c r="I7" s="129">
        <f>in_col1</f>
        <v>99.4</v>
      </c>
      <c r="J7" s="137">
        <f>I7-H7</f>
        <v>-500.6</v>
      </c>
      <c r="K7" s="95">
        <f>IF(H7&lt;&gt;0,J7/H7,"")</f>
        <v>-0.8343333333333334</v>
      </c>
    </row>
    <row r="8" spans="2:11" ht="18" customHeight="1">
      <c r="B8" s="66" t="str">
        <f>Previsionnel!B7</f>
        <v>F.F.A.M , CRAM, CDAM</v>
      </c>
      <c r="C8" s="133">
        <f>prev_out_2</f>
        <v>2800</v>
      </c>
      <c r="D8" s="133">
        <f>out_col2</f>
        <v>2131</v>
      </c>
      <c r="E8" s="136">
        <f t="shared" si="0"/>
        <v>-669</v>
      </c>
      <c r="F8" s="96">
        <f aca="true" t="shared" si="1" ref="F8:F14">IF(C8&lt;&gt;0,E8/C8,"")</f>
        <v>-0.23892857142857143</v>
      </c>
      <c r="G8" s="66" t="str">
        <f>Previsionnel!D7</f>
        <v>Subventions et dons</v>
      </c>
      <c r="H8" s="133">
        <f>prev_in_2</f>
        <v>4250</v>
      </c>
      <c r="I8" s="133">
        <f>in_col2</f>
        <v>196</v>
      </c>
      <c r="J8" s="136">
        <f>I8-H8</f>
        <v>-4054</v>
      </c>
      <c r="K8" s="96">
        <f>IF(H8&lt;&gt;0,J8/H8,"")</f>
        <v>-0.9538823529411765</v>
      </c>
    </row>
    <row r="9" spans="2:11" ht="18" customHeight="1">
      <c r="B9" s="65" t="str">
        <f>Previsionnel!B8</f>
        <v>Taxes et assurances</v>
      </c>
      <c r="C9" s="133">
        <f>prev_out_3</f>
        <v>450</v>
      </c>
      <c r="D9" s="133">
        <f>out_col3</f>
        <v>0</v>
      </c>
      <c r="E9" s="136">
        <f t="shared" si="0"/>
        <v>-450</v>
      </c>
      <c r="F9" s="96">
        <f t="shared" si="1"/>
        <v>-1</v>
      </c>
      <c r="G9" s="66" t="str">
        <f>Previsionnel!D8</f>
        <v>Cotisations</v>
      </c>
      <c r="H9" s="133">
        <f>prev_in_3</f>
        <v>1700</v>
      </c>
      <c r="I9" s="133">
        <f>in_col3</f>
        <v>3677</v>
      </c>
      <c r="J9" s="136">
        <f>I9-H9</f>
        <v>1977</v>
      </c>
      <c r="K9" s="96">
        <f>IF(H9&lt;&gt;0,J9/H9,"")</f>
        <v>1.1629411764705881</v>
      </c>
    </row>
    <row r="10" spans="2:11" ht="18" customHeight="1">
      <c r="B10" s="65" t="str">
        <f>Previsionnel!B9</f>
        <v>Manifestations + animations</v>
      </c>
      <c r="C10" s="133">
        <f>prev_out_4</f>
        <v>5650</v>
      </c>
      <c r="D10" s="133">
        <f>out_col4</f>
        <v>541</v>
      </c>
      <c r="E10" s="136">
        <f t="shared" si="0"/>
        <v>-5109</v>
      </c>
      <c r="F10" s="96">
        <f t="shared" si="1"/>
        <v>-0.9042477876106195</v>
      </c>
      <c r="G10" s="66" t="str">
        <f>Previsionnel!D9</f>
        <v>Manifestations + animations</v>
      </c>
      <c r="H10" s="133">
        <f>prev_in_4</f>
        <v>4200</v>
      </c>
      <c r="I10" s="133">
        <f>in_col4</f>
        <v>810</v>
      </c>
      <c r="J10" s="136">
        <f>I10-H10</f>
        <v>-3390</v>
      </c>
      <c r="K10" s="96">
        <f>IF(H10&lt;&gt;0,J10/H10,"")</f>
        <v>-0.8071428571428572</v>
      </c>
    </row>
    <row r="11" spans="2:11" ht="18" customHeight="1">
      <c r="B11" s="65" t="str">
        <f>Previsionnel!B10</f>
        <v>Frais de gestion</v>
      </c>
      <c r="C11" s="133">
        <f>prev_out_5</f>
        <v>350</v>
      </c>
      <c r="D11" s="133">
        <f>out_col5</f>
        <v>0</v>
      </c>
      <c r="E11" s="136">
        <f t="shared" si="0"/>
        <v>-350</v>
      </c>
      <c r="F11" s="96">
        <f t="shared" si="1"/>
        <v>-1</v>
      </c>
      <c r="G11" s="66" t="str">
        <f>Previsionnel!D10</f>
        <v>Recettes diverses</v>
      </c>
      <c r="H11" s="133">
        <f>prev_in_5</f>
        <v>0</v>
      </c>
      <c r="I11" s="133">
        <f>in_col5</f>
        <v>0</v>
      </c>
      <c r="J11" s="136">
        <f>I11-H11</f>
        <v>0</v>
      </c>
      <c r="K11" s="96">
        <f>IF(H11&lt;&gt;0,J11/H11,"")</f>
      </c>
    </row>
    <row r="12" spans="2:11" ht="18" customHeight="1">
      <c r="B12" s="65" t="str">
        <f>Previsionnel!B11</f>
        <v>Achats divers et investissements</v>
      </c>
      <c r="C12" s="133">
        <f>prev_out_6</f>
        <v>1000</v>
      </c>
      <c r="D12" s="133">
        <f>out_col6</f>
        <v>0</v>
      </c>
      <c r="E12" s="136">
        <f t="shared" si="0"/>
        <v>-1000</v>
      </c>
      <c r="F12" s="96">
        <f t="shared" si="1"/>
        <v>-1</v>
      </c>
      <c r="G12" s="87"/>
      <c r="H12" s="133"/>
      <c r="I12" s="133"/>
      <c r="J12" s="136"/>
      <c r="K12" s="290"/>
    </row>
    <row r="13" spans="2:11" ht="3" customHeight="1">
      <c r="B13" s="97"/>
      <c r="C13" s="133">
        <v>0</v>
      </c>
      <c r="D13" s="133"/>
      <c r="E13" s="136"/>
      <c r="F13" s="290"/>
      <c r="G13" s="87"/>
      <c r="H13" s="133"/>
      <c r="I13" s="133"/>
      <c r="J13" s="136"/>
      <c r="K13" s="290"/>
    </row>
    <row r="14" spans="2:11" ht="18" customHeight="1" thickBot="1">
      <c r="B14" s="284" t="s">
        <v>24</v>
      </c>
      <c r="C14" s="285"/>
      <c r="D14" s="285"/>
      <c r="E14" s="286"/>
      <c r="F14" s="287">
        <f t="shared" si="1"/>
      </c>
      <c r="G14" s="284" t="s">
        <v>187</v>
      </c>
      <c r="H14" s="285">
        <v>0</v>
      </c>
      <c r="I14" s="285">
        <v>0</v>
      </c>
      <c r="J14" s="286"/>
      <c r="K14" s="287"/>
    </row>
    <row r="15" spans="2:11" ht="12.75">
      <c r="B15" s="61"/>
      <c r="C15" s="135">
        <f>SUM(C7:C14)</f>
        <v>10750</v>
      </c>
      <c r="D15" s="135">
        <f>SUM(D7:D14)</f>
        <v>2805.6</v>
      </c>
      <c r="E15" s="135"/>
      <c r="F15" s="61"/>
      <c r="G15" s="61"/>
      <c r="H15" s="135">
        <f>SUM(H7:H14)</f>
        <v>10750</v>
      </c>
      <c r="I15" s="135">
        <f>SUM(I7:I14)</f>
        <v>4782.4</v>
      </c>
      <c r="J15" s="135"/>
      <c r="K15" s="61"/>
    </row>
    <row r="16" spans="2:11" ht="12.75">
      <c r="B16" s="61"/>
      <c r="C16" s="61"/>
      <c r="D16" s="71"/>
      <c r="E16" s="61"/>
      <c r="F16" s="61"/>
      <c r="G16" s="61"/>
      <c r="H16" s="61"/>
      <c r="I16" s="61"/>
      <c r="J16" s="61"/>
      <c r="K16" s="61"/>
    </row>
    <row r="17" spans="2:11" ht="12.75">
      <c r="B17" s="61"/>
      <c r="C17" s="61"/>
      <c r="D17" s="61"/>
      <c r="E17" s="61"/>
      <c r="F17" s="61"/>
      <c r="G17" s="250" t="s">
        <v>141</v>
      </c>
      <c r="H17" s="98">
        <f>I15-D15</f>
        <v>1976.7999999999997</v>
      </c>
      <c r="I17" s="61"/>
      <c r="J17" s="61"/>
      <c r="K17" s="61"/>
    </row>
    <row r="18" spans="2:11" ht="12.75">
      <c r="B18" s="61"/>
      <c r="C18" s="61"/>
      <c r="D18" s="61"/>
      <c r="E18" s="61"/>
      <c r="F18" s="61"/>
      <c r="G18" s="61"/>
      <c r="H18" s="61"/>
      <c r="I18" s="61"/>
      <c r="J18" s="61"/>
      <c r="K18" s="61"/>
    </row>
    <row r="19" spans="2:11" ht="12.75">
      <c r="B19" s="61"/>
      <c r="C19" s="61"/>
      <c r="D19" s="61"/>
      <c r="E19" s="61"/>
      <c r="F19" s="61"/>
      <c r="G19" s="61"/>
      <c r="H19" s="61"/>
      <c r="I19" s="61"/>
      <c r="J19" s="61"/>
      <c r="K19" s="61"/>
    </row>
    <row r="20" spans="2:11" ht="12.75">
      <c r="B20" s="61"/>
      <c r="C20" s="61"/>
      <c r="D20" s="61"/>
      <c r="E20" s="61"/>
      <c r="F20" s="61"/>
      <c r="G20" s="61"/>
      <c r="H20" s="61"/>
      <c r="I20" s="61"/>
      <c r="J20" s="61"/>
      <c r="K20" s="61"/>
    </row>
    <row r="29" ht="12.75">
      <c r="E29" s="13"/>
    </row>
  </sheetData>
  <mergeCells count="4">
    <mergeCell ref="B2:G2"/>
    <mergeCell ref="B5:F5"/>
    <mergeCell ref="G5:K5"/>
    <mergeCell ref="I4:J4"/>
  </mergeCells>
  <printOptions horizontalCentered="1" verticalCentered="1"/>
  <pageMargins left="0.7874015748031497" right="0.7874015748031497" top="0.7874015748031497" bottom="0.7874015748031497" header="0.5118110236220472" footer="0.5118110236220472"/>
  <pageSetup fitToHeight="1" fitToWidth="1" orientation="landscape" paperSize="9"/>
</worksheet>
</file>

<file path=xl/worksheets/sheet6.xml><?xml version="1.0" encoding="utf-8"?>
<worksheet xmlns="http://schemas.openxmlformats.org/spreadsheetml/2006/main" xmlns:r="http://schemas.openxmlformats.org/officeDocument/2006/relationships">
  <sheetPr codeName="Feuil6">
    <pageSetUpPr fitToPage="1"/>
  </sheetPr>
  <dimension ref="B1:H25"/>
  <sheetViews>
    <sheetView showGridLines="0" showRowColHeaders="0" showZeros="0" workbookViewId="0" topLeftCell="A8">
      <selection activeCell="J16" sqref="J16"/>
    </sheetView>
  </sheetViews>
  <sheetFormatPr defaultColWidth="11.00390625" defaultRowHeight="12.75"/>
  <cols>
    <col min="1" max="1" width="3.75390625" style="0" customWidth="1"/>
    <col min="2" max="2" width="28.00390625" style="0" customWidth="1"/>
    <col min="4" max="4" width="25.75390625" style="0" customWidth="1"/>
  </cols>
  <sheetData>
    <row r="1" spans="2:7" ht="18">
      <c r="B1" s="51" t="s">
        <v>193</v>
      </c>
      <c r="C1" s="51"/>
      <c r="D1" s="61"/>
      <c r="E1" s="61"/>
      <c r="F1" s="61"/>
      <c r="G1" s="61"/>
    </row>
    <row r="2" spans="2:7" ht="30">
      <c r="B2" s="309" t="s">
        <v>15</v>
      </c>
      <c r="C2" s="309"/>
      <c r="D2" s="309"/>
      <c r="E2" s="309"/>
      <c r="F2" s="309"/>
      <c r="G2" s="61"/>
    </row>
    <row r="3" spans="2:7" ht="15.75" customHeight="1">
      <c r="B3" s="61"/>
      <c r="C3" s="61"/>
      <c r="D3" s="61"/>
      <c r="E3" s="61"/>
      <c r="F3" s="61"/>
      <c r="G3" s="61"/>
    </row>
    <row r="4" spans="2:7" ht="19.5" customHeight="1" thickBot="1">
      <c r="B4" s="247" t="s">
        <v>96</v>
      </c>
      <c r="C4" s="248"/>
      <c r="D4" s="249" t="s">
        <v>191</v>
      </c>
      <c r="E4" s="281">
        <f ca="1">TODAY()</f>
        <v>37720</v>
      </c>
      <c r="F4" s="256"/>
      <c r="G4" s="61"/>
    </row>
    <row r="5" spans="2:7" ht="15.75" customHeight="1" thickBot="1">
      <c r="B5" s="313" t="s">
        <v>155</v>
      </c>
      <c r="C5" s="314"/>
      <c r="D5" s="315" t="s">
        <v>34</v>
      </c>
      <c r="E5" s="314"/>
      <c r="F5" s="257"/>
      <c r="G5" s="61"/>
    </row>
    <row r="6" spans="2:7" ht="15.75" customHeight="1">
      <c r="B6" s="64" t="str">
        <f>Previsionnel!B6</f>
        <v>Achats matériels</v>
      </c>
      <c r="C6" s="138">
        <f>out_col1</f>
        <v>133.6</v>
      </c>
      <c r="D6" s="65" t="str">
        <f>Previsionnel!D6</f>
        <v>Ventes matériels</v>
      </c>
      <c r="E6" s="130">
        <f>in_col1</f>
        <v>99.4</v>
      </c>
      <c r="G6" s="61"/>
    </row>
    <row r="7" spans="2:7" ht="15.75" customHeight="1">
      <c r="B7" s="64" t="str">
        <f>Previsionnel!B7</f>
        <v>F.F.A.M , CRAM, CDAM</v>
      </c>
      <c r="C7" s="138">
        <f>out_col2</f>
        <v>2131</v>
      </c>
      <c r="D7" s="66" t="str">
        <f>Previsionnel!D7</f>
        <v>Subventions et dons</v>
      </c>
      <c r="E7" s="130">
        <f>in_col2</f>
        <v>196</v>
      </c>
      <c r="G7" s="61"/>
    </row>
    <row r="8" spans="2:7" ht="15.75" customHeight="1">
      <c r="B8" s="280" t="str">
        <f>Previsionnel!B8</f>
        <v>Taxes et assurances</v>
      </c>
      <c r="C8" s="138">
        <f>out_col3</f>
        <v>0</v>
      </c>
      <c r="D8" s="65" t="str">
        <f>Previsionnel!D8</f>
        <v>Cotisations</v>
      </c>
      <c r="E8" s="130">
        <f>in_col3</f>
        <v>3677</v>
      </c>
      <c r="G8" s="61"/>
    </row>
    <row r="9" spans="2:7" ht="15.75" customHeight="1">
      <c r="B9" s="280" t="str">
        <f>Previsionnel!B9</f>
        <v>Manifestations + animations</v>
      </c>
      <c r="C9" s="138">
        <f>out_col4</f>
        <v>541</v>
      </c>
      <c r="D9" s="66" t="str">
        <f>Previsionnel!D9</f>
        <v>Manifestations + animations</v>
      </c>
      <c r="E9" s="130">
        <f>in_col4</f>
        <v>810</v>
      </c>
      <c r="G9" s="61"/>
    </row>
    <row r="10" spans="2:7" ht="15.75" customHeight="1">
      <c r="B10" s="280" t="str">
        <f>Previsionnel!B10</f>
        <v>Frais de gestion</v>
      </c>
      <c r="C10" s="138">
        <f>out_col5</f>
        <v>0</v>
      </c>
      <c r="D10" s="65" t="str">
        <f>Previsionnel!D10</f>
        <v>Recettes diverses</v>
      </c>
      <c r="E10" s="130">
        <f>in_col5</f>
        <v>0</v>
      </c>
      <c r="G10" s="61"/>
    </row>
    <row r="11" spans="2:7" ht="15.75" customHeight="1">
      <c r="B11" s="280" t="str">
        <f>Previsionnel!B11</f>
        <v>Achats divers et investissements</v>
      </c>
      <c r="C11" s="138">
        <f>out_col6</f>
        <v>0</v>
      </c>
      <c r="D11" s="65"/>
      <c r="E11" s="130"/>
      <c r="G11" s="61"/>
    </row>
    <row r="12" spans="2:7" ht="3" customHeight="1">
      <c r="B12" s="64"/>
      <c r="C12" s="138"/>
      <c r="D12" s="65"/>
      <c r="E12" s="130"/>
      <c r="G12" s="61"/>
    </row>
    <row r="13" spans="2:7" ht="15.75" customHeight="1" thickBot="1">
      <c r="B13" s="67" t="s">
        <v>45</v>
      </c>
      <c r="C13" s="139">
        <f>prev_provis</f>
        <v>0</v>
      </c>
      <c r="D13" s="68" t="s">
        <v>46</v>
      </c>
      <c r="E13" s="258">
        <f>prev_repris</f>
        <v>0</v>
      </c>
      <c r="G13" s="61"/>
    </row>
    <row r="14" spans="2:7" ht="15.75" customHeight="1">
      <c r="B14" s="69"/>
      <c r="C14" s="140"/>
      <c r="D14" s="70"/>
      <c r="E14" s="140"/>
      <c r="F14" s="140"/>
      <c r="G14" s="61"/>
    </row>
    <row r="15" spans="2:7" ht="15.75" customHeight="1" thickBot="1">
      <c r="B15" s="69"/>
      <c r="C15" s="141">
        <f>Previsionnel!E15</f>
        <v>10750</v>
      </c>
      <c r="D15" s="72" t="s">
        <v>49</v>
      </c>
      <c r="E15" s="141">
        <f>Previsionnel!E15</f>
        <v>10750</v>
      </c>
      <c r="F15" s="259" t="s">
        <v>195</v>
      </c>
      <c r="G15" s="61"/>
    </row>
    <row r="16" spans="2:7" ht="15.75" customHeight="1" thickBot="1">
      <c r="B16" s="69"/>
      <c r="C16" s="142">
        <f>SUM(C6:C13)</f>
        <v>2805.6</v>
      </c>
      <c r="D16" s="48" t="s">
        <v>185</v>
      </c>
      <c r="E16" s="143">
        <f>SUM(E6:E13)</f>
        <v>4782.4</v>
      </c>
      <c r="F16" s="142">
        <f>E16-C16</f>
        <v>1976.7999999999997</v>
      </c>
      <c r="G16" s="73">
        <f>IF(E16&lt;&gt;0,F16/E16,0)</f>
        <v>0.41334894613583134</v>
      </c>
    </row>
    <row r="17" spans="2:7" ht="15.75" customHeight="1">
      <c r="B17" s="74"/>
      <c r="C17" s="75"/>
      <c r="D17" s="75"/>
      <c r="E17" s="75"/>
      <c r="F17" s="75"/>
      <c r="G17" s="61"/>
    </row>
    <row r="18" spans="2:7" ht="15.75" customHeight="1">
      <c r="B18" s="76" t="s">
        <v>101</v>
      </c>
      <c r="C18" s="77"/>
      <c r="D18" s="78">
        <v>2006</v>
      </c>
      <c r="E18" s="78">
        <v>2007</v>
      </c>
      <c r="F18" s="79" t="s">
        <v>102</v>
      </c>
      <c r="G18" s="61"/>
    </row>
    <row r="19" spans="2:7" ht="15.75" customHeight="1">
      <c r="B19" s="69"/>
      <c r="C19" s="74" t="str">
        <f>Tresorerie!E5</f>
        <v>Crédit Mutuel</v>
      </c>
      <c r="D19" s="144">
        <f>Tresorerie!E7</f>
        <v>425.32</v>
      </c>
      <c r="E19" s="145">
        <f>banque_1</f>
        <v>2392.3199999999997</v>
      </c>
      <c r="F19" s="146">
        <f>E19-D19</f>
        <v>1966.9999999999998</v>
      </c>
      <c r="G19" s="61"/>
    </row>
    <row r="20" spans="2:7" ht="15.75" customHeight="1">
      <c r="B20" s="69"/>
      <c r="C20" s="74" t="str">
        <f>Tresorerie!H5</f>
        <v>Caisse club</v>
      </c>
      <c r="D20" s="144">
        <f>Tresorerie!H7</f>
        <v>42.12</v>
      </c>
      <c r="E20" s="145">
        <f>banque_2</f>
        <v>51.919999999999995</v>
      </c>
      <c r="F20" s="274">
        <f>E20-D20</f>
        <v>9.799999999999997</v>
      </c>
      <c r="G20" s="61"/>
    </row>
    <row r="21" spans="2:7" ht="15.75" customHeight="1">
      <c r="B21" s="69"/>
      <c r="C21" s="74">
        <f>Tresorerie!K5</f>
        <v>0</v>
      </c>
      <c r="D21" s="144">
        <f>Tresorerie!K7</f>
        <v>0</v>
      </c>
      <c r="E21" s="145">
        <f>banque_3</f>
        <v>0</v>
      </c>
      <c r="F21" s="146">
        <f>E21-D21</f>
        <v>0</v>
      </c>
      <c r="G21" s="61"/>
    </row>
    <row r="22" spans="2:7" ht="15.75" customHeight="1">
      <c r="B22" s="69"/>
      <c r="C22" s="74">
        <f>Tresorerie!N5</f>
        <v>0</v>
      </c>
      <c r="D22" s="144">
        <f>Tresorerie!N7</f>
        <v>0</v>
      </c>
      <c r="E22" s="145">
        <f>banque_4</f>
        <v>0</v>
      </c>
      <c r="F22" s="146">
        <f>E22-D22</f>
        <v>0</v>
      </c>
      <c r="G22" s="61"/>
    </row>
    <row r="23" spans="2:8" ht="15.75" customHeight="1">
      <c r="B23" s="69"/>
      <c r="C23" s="74" t="str">
        <f>Tresorerie!Q5</f>
        <v>Epargne</v>
      </c>
      <c r="D23" s="144">
        <f>Tresorerie!Q7</f>
        <v>528.12</v>
      </c>
      <c r="E23" s="145">
        <f>banque_5</f>
        <v>516.9</v>
      </c>
      <c r="F23" s="147"/>
      <c r="G23" s="52" t="s">
        <v>181</v>
      </c>
      <c r="H23" s="148" t="str">
        <f>IF(F24=F16,"OK",(F24-F16))</f>
        <v>OK</v>
      </c>
    </row>
    <row r="24" spans="2:7" ht="15.75" customHeight="1">
      <c r="B24" s="19"/>
      <c r="C24" s="19"/>
      <c r="D24" s="25"/>
      <c r="E24" s="25"/>
      <c r="F24" s="155">
        <f>SUM(F19:F23)+F13</f>
        <v>1976.7999999999997</v>
      </c>
      <c r="G24" s="22"/>
    </row>
    <row r="25" spans="6:7" ht="12.75">
      <c r="F25" s="21"/>
      <c r="G25" s="13"/>
    </row>
  </sheetData>
  <mergeCells count="3">
    <mergeCell ref="B5:C5"/>
    <mergeCell ref="D5:E5"/>
    <mergeCell ref="B2:F2"/>
  </mergeCells>
  <printOptions horizontalCentered="1" verticalCentered="1"/>
  <pageMargins left="0.7874015748031497" right="0.7874015748031497" top="0.3937007874015748" bottom="0.3937007874015748" header="0.5118110236220472" footer="0.5118110236220472"/>
  <pageSetup fitToHeight="1" fitToWidth="1" orientation="landscape" paperSize="9" r:id="rId2"/>
  <drawing r:id="rId1"/>
</worksheet>
</file>

<file path=xl/worksheets/sheet7.xml><?xml version="1.0" encoding="utf-8"?>
<worksheet xmlns="http://schemas.openxmlformats.org/spreadsheetml/2006/main" xmlns:r="http://schemas.openxmlformats.org/officeDocument/2006/relationships">
  <sheetPr codeName="Feuil8">
    <pageSetUpPr fitToPage="1"/>
  </sheetPr>
  <dimension ref="B1:H38"/>
  <sheetViews>
    <sheetView showGridLines="0" showRowColHeaders="0" showZeros="0" showOutlineSymbols="0" workbookViewId="0" topLeftCell="A1">
      <selection activeCell="D7" sqref="D7"/>
    </sheetView>
  </sheetViews>
  <sheetFormatPr defaultColWidth="11.00390625" defaultRowHeight="12.75"/>
  <cols>
    <col min="1" max="1" width="3.75390625" style="0" customWidth="1"/>
    <col min="2" max="2" width="5.00390625" style="0" customWidth="1"/>
    <col min="3" max="3" width="37.625" style="0" customWidth="1"/>
    <col min="5" max="5" width="1.37890625" style="0" customWidth="1"/>
    <col min="6" max="6" width="5.125" style="0" customWidth="1"/>
    <col min="7" max="7" width="38.875" style="0" customWidth="1"/>
    <col min="14" max="14" width="48.375" style="0" customWidth="1"/>
    <col min="15" max="15" width="41.625" style="0" bestFit="1" customWidth="1"/>
  </cols>
  <sheetData>
    <row r="1" ht="18">
      <c r="B1" s="51" t="s">
        <v>193</v>
      </c>
    </row>
    <row r="2" ht="12.75">
      <c r="B2" s="19" t="s">
        <v>97</v>
      </c>
    </row>
    <row r="3" ht="12.75">
      <c r="B3" s="19" t="s">
        <v>132</v>
      </c>
    </row>
    <row r="4" ht="13.5" thickBot="1"/>
    <row r="5" spans="2:8" ht="13.5" thickBot="1">
      <c r="B5" s="316" t="s">
        <v>55</v>
      </c>
      <c r="C5" s="317"/>
      <c r="D5" s="318"/>
      <c r="F5" s="316" t="s">
        <v>57</v>
      </c>
      <c r="G5" s="317"/>
      <c r="H5" s="318"/>
    </row>
    <row r="6" spans="3:8" s="4" customFormat="1" ht="13.5" thickBot="1">
      <c r="C6" s="4" t="s">
        <v>170</v>
      </c>
      <c r="D6" s="4" t="s">
        <v>56</v>
      </c>
      <c r="G6" s="4" t="s">
        <v>170</v>
      </c>
      <c r="H6" s="4" t="s">
        <v>56</v>
      </c>
    </row>
    <row r="7" spans="2:8" ht="12.75">
      <c r="B7" s="227" t="s">
        <v>2</v>
      </c>
      <c r="C7" s="228" t="s">
        <v>48</v>
      </c>
      <c r="D7" s="229">
        <v>535</v>
      </c>
      <c r="E7" s="28"/>
      <c r="F7" s="227" t="s">
        <v>182</v>
      </c>
      <c r="G7" s="228" t="s">
        <v>160</v>
      </c>
      <c r="H7" s="229">
        <v>99.4</v>
      </c>
    </row>
    <row r="8" spans="2:8" ht="12.75">
      <c r="B8" s="230" t="s">
        <v>115</v>
      </c>
      <c r="C8" s="41" t="s">
        <v>114</v>
      </c>
      <c r="D8" s="231">
        <v>151</v>
      </c>
      <c r="E8" s="28"/>
      <c r="F8" s="230" t="s">
        <v>183</v>
      </c>
      <c r="G8" s="41" t="s">
        <v>137</v>
      </c>
      <c r="H8" s="231">
        <v>810</v>
      </c>
    </row>
    <row r="9" spans="2:8" ht="12.75">
      <c r="B9" s="230" t="s">
        <v>116</v>
      </c>
      <c r="C9" s="41" t="s">
        <v>0</v>
      </c>
      <c r="D9" s="231">
        <v>0</v>
      </c>
      <c r="E9" s="28"/>
      <c r="F9" s="230" t="s">
        <v>30</v>
      </c>
      <c r="G9" s="41" t="s">
        <v>61</v>
      </c>
      <c r="H9" s="231">
        <v>0</v>
      </c>
    </row>
    <row r="10" spans="2:8" ht="12" customHeight="1">
      <c r="B10" s="230" t="s">
        <v>117</v>
      </c>
      <c r="C10" s="41" t="s">
        <v>25</v>
      </c>
      <c r="D10" s="231">
        <v>7.6</v>
      </c>
      <c r="E10" s="28"/>
      <c r="F10" s="230" t="s">
        <v>31</v>
      </c>
      <c r="G10" s="41" t="s">
        <v>62</v>
      </c>
      <c r="H10" s="231">
        <v>0</v>
      </c>
    </row>
    <row r="11" spans="2:8" ht="12.75">
      <c r="B11" s="230" t="s">
        <v>118</v>
      </c>
      <c r="C11" s="41" t="s">
        <v>35</v>
      </c>
      <c r="D11" s="231">
        <v>0</v>
      </c>
      <c r="E11" s="28"/>
      <c r="F11" s="230"/>
      <c r="G11" s="41"/>
      <c r="H11" s="231">
        <v>0</v>
      </c>
    </row>
    <row r="12" spans="2:8" ht="12.75">
      <c r="B12" s="230" t="s">
        <v>119</v>
      </c>
      <c r="C12" s="41" t="s">
        <v>33</v>
      </c>
      <c r="D12" s="231">
        <v>0</v>
      </c>
      <c r="E12" s="28"/>
      <c r="F12" s="230"/>
      <c r="G12" s="41"/>
      <c r="H12" s="231">
        <v>0</v>
      </c>
    </row>
    <row r="13" spans="2:8" ht="12.75">
      <c r="B13" s="230" t="s">
        <v>68</v>
      </c>
      <c r="C13" s="41" t="s">
        <v>13</v>
      </c>
      <c r="D13" s="231">
        <v>0</v>
      </c>
      <c r="E13" s="28"/>
      <c r="F13" s="230" t="s">
        <v>26</v>
      </c>
      <c r="G13" s="41" t="s">
        <v>63</v>
      </c>
      <c r="H13" s="231">
        <v>0</v>
      </c>
    </row>
    <row r="14" spans="2:8" ht="12.75">
      <c r="B14" s="230" t="s">
        <v>173</v>
      </c>
      <c r="C14" s="41" t="s">
        <v>14</v>
      </c>
      <c r="D14" s="231">
        <v>0</v>
      </c>
      <c r="E14" s="28"/>
      <c r="F14" s="230" t="s">
        <v>27</v>
      </c>
      <c r="G14" s="41" t="s">
        <v>106</v>
      </c>
      <c r="H14" s="231">
        <v>0</v>
      </c>
    </row>
    <row r="15" spans="2:8" ht="12.75">
      <c r="B15" s="230" t="s">
        <v>174</v>
      </c>
      <c r="C15" s="41" t="s">
        <v>50</v>
      </c>
      <c r="D15" s="231">
        <v>0</v>
      </c>
      <c r="E15" s="28"/>
      <c r="F15" s="230" t="s">
        <v>156</v>
      </c>
      <c r="G15" s="41" t="s">
        <v>95</v>
      </c>
      <c r="H15" s="231">
        <v>0</v>
      </c>
    </row>
    <row r="16" spans="2:8" ht="12.75">
      <c r="B16" s="230" t="s">
        <v>175</v>
      </c>
      <c r="C16" s="41" t="s">
        <v>129</v>
      </c>
      <c r="D16" s="231">
        <v>0</v>
      </c>
      <c r="E16" s="28"/>
      <c r="F16" s="230" t="s">
        <v>23</v>
      </c>
      <c r="G16" s="41" t="s">
        <v>29</v>
      </c>
      <c r="H16" s="231">
        <v>0</v>
      </c>
    </row>
    <row r="17" spans="2:8" ht="12.75">
      <c r="B17" s="230" t="s">
        <v>176</v>
      </c>
      <c r="C17" s="41" t="s">
        <v>39</v>
      </c>
      <c r="D17" s="231">
        <v>0</v>
      </c>
      <c r="E17" s="28"/>
      <c r="F17" s="230" t="s">
        <v>3</v>
      </c>
      <c r="G17" s="41" t="s">
        <v>135</v>
      </c>
      <c r="H17" s="231">
        <v>0</v>
      </c>
    </row>
    <row r="18" spans="2:8" ht="12.75">
      <c r="B18" s="230" t="s">
        <v>177</v>
      </c>
      <c r="C18" s="41" t="s">
        <v>157</v>
      </c>
      <c r="D18" s="231">
        <v>0</v>
      </c>
      <c r="E18" s="28"/>
      <c r="F18" s="230" t="s">
        <v>4</v>
      </c>
      <c r="G18" s="41" t="s">
        <v>136</v>
      </c>
      <c r="H18" s="231">
        <v>196</v>
      </c>
    </row>
    <row r="19" spans="2:8" ht="12.75">
      <c r="B19" s="230" t="s">
        <v>178</v>
      </c>
      <c r="C19" s="41" t="s">
        <v>171</v>
      </c>
      <c r="D19" s="231">
        <v>0</v>
      </c>
      <c r="E19" s="28"/>
      <c r="F19" s="230" t="s">
        <v>5</v>
      </c>
      <c r="G19" s="41" t="s">
        <v>70</v>
      </c>
      <c r="H19" s="231">
        <v>3677</v>
      </c>
    </row>
    <row r="20" spans="2:8" ht="12.75">
      <c r="B20" s="230" t="s">
        <v>93</v>
      </c>
      <c r="C20" s="41" t="s">
        <v>100</v>
      </c>
      <c r="D20" s="231">
        <v>0</v>
      </c>
      <c r="E20" s="28"/>
      <c r="F20" s="230" t="s">
        <v>6</v>
      </c>
      <c r="G20" s="41" t="s">
        <v>64</v>
      </c>
      <c r="H20" s="231">
        <v>0</v>
      </c>
    </row>
    <row r="21" spans="2:8" ht="12.75">
      <c r="B21" s="230" t="s">
        <v>94</v>
      </c>
      <c r="C21" s="41" t="s">
        <v>58</v>
      </c>
      <c r="D21" s="231">
        <v>0</v>
      </c>
      <c r="E21" s="28"/>
      <c r="F21" s="230" t="s">
        <v>7</v>
      </c>
      <c r="G21" s="41" t="s">
        <v>158</v>
      </c>
      <c r="H21" s="231">
        <v>0</v>
      </c>
    </row>
    <row r="22" spans="2:8" ht="12.75">
      <c r="B22" s="230" t="s">
        <v>142</v>
      </c>
      <c r="C22" s="41" t="s">
        <v>8</v>
      </c>
      <c r="D22" s="231">
        <v>0</v>
      </c>
      <c r="E22" s="28"/>
      <c r="F22" s="230" t="s">
        <v>125</v>
      </c>
      <c r="G22" s="41" t="s">
        <v>1</v>
      </c>
      <c r="H22" s="231">
        <v>0</v>
      </c>
    </row>
    <row r="23" spans="2:8" ht="12.75">
      <c r="B23" s="230" t="s">
        <v>143</v>
      </c>
      <c r="C23" s="41" t="s">
        <v>40</v>
      </c>
      <c r="D23" s="231">
        <v>0</v>
      </c>
      <c r="E23" s="28"/>
      <c r="F23" s="230" t="s">
        <v>126</v>
      </c>
      <c r="G23" s="41" t="s">
        <v>140</v>
      </c>
      <c r="H23" s="231">
        <v>0</v>
      </c>
    </row>
    <row r="24" spans="2:8" ht="12.75">
      <c r="B24" s="230" t="s">
        <v>144</v>
      </c>
      <c r="C24" s="41" t="s">
        <v>122</v>
      </c>
      <c r="D24" s="231">
        <v>2112</v>
      </c>
      <c r="E24" s="28"/>
      <c r="F24" s="230" t="s">
        <v>127</v>
      </c>
      <c r="G24" s="41" t="s">
        <v>73</v>
      </c>
      <c r="H24" s="232">
        <v>0</v>
      </c>
    </row>
    <row r="25" spans="2:8" ht="12.75">
      <c r="B25" s="230" t="s">
        <v>107</v>
      </c>
      <c r="C25" s="41" t="s">
        <v>188</v>
      </c>
      <c r="D25" s="231">
        <v>0</v>
      </c>
      <c r="E25" s="28"/>
      <c r="F25" s="230"/>
      <c r="G25" s="41"/>
      <c r="H25" s="231">
        <v>0</v>
      </c>
    </row>
    <row r="26" spans="2:8" ht="12.75">
      <c r="B26" s="230" t="s">
        <v>108</v>
      </c>
      <c r="C26" s="41" t="s">
        <v>179</v>
      </c>
      <c r="D26" s="231">
        <v>0</v>
      </c>
      <c r="E26" s="28"/>
      <c r="F26" s="230"/>
      <c r="G26" s="41"/>
      <c r="H26" s="231">
        <v>0</v>
      </c>
    </row>
    <row r="27" spans="2:8" ht="12.75">
      <c r="B27" s="230" t="s">
        <v>109</v>
      </c>
      <c r="C27" s="41" t="s">
        <v>180</v>
      </c>
      <c r="D27" s="231">
        <v>0</v>
      </c>
      <c r="E27" s="28"/>
      <c r="F27" s="230"/>
      <c r="G27" s="41"/>
      <c r="H27" s="231">
        <v>0</v>
      </c>
    </row>
    <row r="28" spans="2:8" ht="12.75">
      <c r="B28" s="230" t="s">
        <v>110</v>
      </c>
      <c r="C28" s="41" t="s">
        <v>138</v>
      </c>
      <c r="D28" s="231">
        <v>0</v>
      </c>
      <c r="E28" s="28"/>
      <c r="F28" s="230"/>
      <c r="G28" s="41"/>
      <c r="H28" s="231">
        <v>0</v>
      </c>
    </row>
    <row r="29" spans="2:8" ht="12.75">
      <c r="B29" s="230" t="s">
        <v>111</v>
      </c>
      <c r="C29" s="41" t="s">
        <v>139</v>
      </c>
      <c r="D29" s="231">
        <v>0</v>
      </c>
      <c r="E29" s="28"/>
      <c r="F29" s="230"/>
      <c r="G29" s="41"/>
      <c r="H29" s="231">
        <v>0</v>
      </c>
    </row>
    <row r="30" spans="2:8" ht="12.75">
      <c r="B30" s="230" t="s">
        <v>113</v>
      </c>
      <c r="C30" s="41" t="s">
        <v>69</v>
      </c>
      <c r="D30" s="231">
        <v>0</v>
      </c>
      <c r="E30" s="28"/>
      <c r="F30" s="230"/>
      <c r="G30" s="41"/>
      <c r="H30" s="231">
        <v>0</v>
      </c>
    </row>
    <row r="31" spans="2:8" ht="12.75">
      <c r="B31" s="230" t="s">
        <v>189</v>
      </c>
      <c r="C31" s="41" t="s">
        <v>124</v>
      </c>
      <c r="D31" s="231">
        <v>0</v>
      </c>
      <c r="E31" s="28"/>
      <c r="F31" s="230"/>
      <c r="G31" s="41"/>
      <c r="H31" s="231">
        <v>0</v>
      </c>
    </row>
    <row r="32" spans="2:8" ht="12.75">
      <c r="B32" s="230" t="s">
        <v>190</v>
      </c>
      <c r="C32" s="41" t="s">
        <v>159</v>
      </c>
      <c r="D32" s="232">
        <v>0</v>
      </c>
      <c r="E32" s="28"/>
      <c r="F32" s="230"/>
      <c r="G32" s="41"/>
      <c r="H32" s="231">
        <v>0</v>
      </c>
    </row>
    <row r="33" spans="2:8" ht="12.75">
      <c r="B33" s="230"/>
      <c r="C33" s="41"/>
      <c r="D33" s="231">
        <v>0</v>
      </c>
      <c r="E33" s="28"/>
      <c r="F33" s="230"/>
      <c r="G33" s="41"/>
      <c r="H33" s="231">
        <v>0</v>
      </c>
    </row>
    <row r="34" spans="2:8" ht="12.75">
      <c r="B34" s="233"/>
      <c r="C34" s="43"/>
      <c r="D34" s="231">
        <v>0</v>
      </c>
      <c r="E34" s="28"/>
      <c r="F34" s="233"/>
      <c r="G34" s="43"/>
      <c r="H34" s="231">
        <v>0</v>
      </c>
    </row>
    <row r="35" spans="2:8" ht="13.5" thickBot="1">
      <c r="B35" s="234"/>
      <c r="C35" s="238"/>
      <c r="D35" s="239">
        <v>0</v>
      </c>
      <c r="E35" s="28"/>
      <c r="F35" s="240"/>
      <c r="G35" s="238"/>
      <c r="H35" s="239">
        <v>0</v>
      </c>
    </row>
    <row r="36" spans="2:8" ht="13.5" thickBot="1">
      <c r="B36" s="245">
        <v>0</v>
      </c>
      <c r="C36" s="242" t="s">
        <v>65</v>
      </c>
      <c r="D36" s="243">
        <v>0</v>
      </c>
      <c r="E36" s="28"/>
      <c r="F36" s="241">
        <v>0</v>
      </c>
      <c r="G36" s="242" t="s">
        <v>65</v>
      </c>
      <c r="H36" s="243">
        <v>0</v>
      </c>
    </row>
    <row r="37" spans="2:8" ht="13.5" thickBot="1">
      <c r="B37" s="246"/>
      <c r="C37" s="29" t="s">
        <v>38</v>
      </c>
      <c r="D37" s="151">
        <f>SUM(D7:D36)</f>
        <v>2805.6</v>
      </c>
      <c r="E37" s="28"/>
      <c r="F37" s="244"/>
      <c r="G37" s="29" t="s">
        <v>16</v>
      </c>
      <c r="H37" s="151">
        <f>SUM(H7:H36)</f>
        <v>4782.4</v>
      </c>
    </row>
    <row r="38" spans="2:8" s="28" customFormat="1" ht="13.5" thickBot="1">
      <c r="B38"/>
      <c r="C38"/>
      <c r="D38"/>
      <c r="F38"/>
      <c r="G38" s="12" t="s">
        <v>52</v>
      </c>
      <c r="H38" s="251">
        <f>H37-D37</f>
        <v>1976.7999999999997</v>
      </c>
    </row>
  </sheetData>
  <mergeCells count="2">
    <mergeCell ref="B5:D5"/>
    <mergeCell ref="F5:H5"/>
  </mergeCells>
  <printOptions horizontalCentered="1"/>
  <pageMargins left="0.7874015748031497" right="0.7874015748031497" top="0.5905511811023623" bottom="0.5905511811023623" header="0.5118110236220472" footer="0.5118110236220472"/>
  <pageSetup fitToHeight="1" fitToWidth="1" orientation="landscape" paperSize="9" r:id="rId2"/>
  <legacyDrawing r:id="rId1"/>
</worksheet>
</file>

<file path=xl/worksheets/sheet8.xml><?xml version="1.0" encoding="utf-8"?>
<worksheet xmlns="http://schemas.openxmlformats.org/spreadsheetml/2006/main" xmlns:r="http://schemas.openxmlformats.org/officeDocument/2006/relationships">
  <sheetPr codeName="Feuil9"/>
  <dimension ref="B1:H38"/>
  <sheetViews>
    <sheetView showGridLines="0" showRowColHeaders="0" showZeros="0" workbookViewId="0" topLeftCell="A1">
      <selection activeCell="J19" sqref="J19"/>
    </sheetView>
  </sheetViews>
  <sheetFormatPr defaultColWidth="11.00390625" defaultRowHeight="12.75"/>
  <cols>
    <col min="1" max="1" width="3.75390625" style="0" customWidth="1"/>
    <col min="2" max="2" width="5.00390625" style="0" customWidth="1"/>
    <col min="3" max="3" width="36.75390625" style="0" customWidth="1"/>
    <col min="5" max="5" width="1.37890625" style="0" customWidth="1"/>
    <col min="6" max="6" width="5.125" style="0" customWidth="1"/>
    <col min="7" max="7" width="38.875" style="0" customWidth="1"/>
  </cols>
  <sheetData>
    <row r="1" ht="18">
      <c r="B1" s="51" t="s">
        <v>193</v>
      </c>
    </row>
    <row r="2" ht="12.75">
      <c r="B2" s="19" t="s">
        <v>44</v>
      </c>
    </row>
    <row r="3" ht="12.75">
      <c r="B3" s="19" t="s">
        <v>133</v>
      </c>
    </row>
    <row r="4" ht="13.5" thickBot="1"/>
    <row r="5" spans="2:8" ht="13.5" thickBot="1">
      <c r="B5" s="316" t="s">
        <v>55</v>
      </c>
      <c r="C5" s="317"/>
      <c r="D5" s="318"/>
      <c r="F5" s="316" t="s">
        <v>57</v>
      </c>
      <c r="G5" s="317"/>
      <c r="H5" s="318"/>
    </row>
    <row r="6" spans="3:8" s="4" customFormat="1" ht="13.5" thickBot="1">
      <c r="C6" s="4" t="s">
        <v>170</v>
      </c>
      <c r="D6" s="4" t="s">
        <v>56</v>
      </c>
      <c r="G6" s="4" t="s">
        <v>170</v>
      </c>
      <c r="H6" s="4" t="s">
        <v>56</v>
      </c>
    </row>
    <row r="7" spans="2:8" ht="12.75">
      <c r="B7" s="49" t="str">
        <f>Compta!B7</f>
        <v>60A</v>
      </c>
      <c r="C7" s="40" t="str">
        <f>Compta!C7</f>
        <v>Achats d'études et de prestations de services</v>
      </c>
      <c r="D7" s="149">
        <v>4500</v>
      </c>
      <c r="E7" s="28"/>
      <c r="F7" s="49" t="str">
        <f>Compta!F7</f>
        <v>70A</v>
      </c>
      <c r="G7" s="40" t="str">
        <f>Compta!G7</f>
        <v>Ventes de marchandises</v>
      </c>
      <c r="H7" s="149">
        <v>600</v>
      </c>
    </row>
    <row r="8" spans="2:8" ht="12.75">
      <c r="B8" s="45" t="str">
        <f>Compta!B8</f>
        <v>60B</v>
      </c>
      <c r="C8" s="41" t="str">
        <f>Compta!C8</f>
        <v>Achats non stockés de matières et fournitures</v>
      </c>
      <c r="D8" s="150">
        <v>500</v>
      </c>
      <c r="E8" s="28"/>
      <c r="F8" s="45" t="str">
        <f>Compta!F8</f>
        <v>70B</v>
      </c>
      <c r="G8" s="41" t="str">
        <f>Compta!G8</f>
        <v>Ventes de prestations de services</v>
      </c>
      <c r="H8" s="150">
        <v>4200</v>
      </c>
    </row>
    <row r="9" spans="2:8" ht="12.75">
      <c r="B9" s="45" t="str">
        <f>Compta!B9</f>
        <v>60C</v>
      </c>
      <c r="C9" s="41" t="str">
        <f>Compta!C9</f>
        <v>Fournitures non stockables (eau, énergie)</v>
      </c>
      <c r="D9" s="150">
        <v>0</v>
      </c>
      <c r="E9" s="28"/>
      <c r="F9" s="45" t="str">
        <f>Compta!F9</f>
        <v>70C</v>
      </c>
      <c r="G9" s="41" t="str">
        <f>Compta!G9</f>
        <v>Produits des activités annexes</v>
      </c>
      <c r="H9" s="150">
        <v>0</v>
      </c>
    </row>
    <row r="10" spans="2:8" ht="12" customHeight="1">
      <c r="B10" s="45" t="str">
        <f>Compta!B10</f>
        <v>60D</v>
      </c>
      <c r="C10" s="41" t="str">
        <f>Compta!C10</f>
        <v>Fournitures d'entretien et de petit équipement</v>
      </c>
      <c r="D10" s="150">
        <v>100</v>
      </c>
      <c r="E10" s="28"/>
      <c r="F10" s="45" t="str">
        <f>Compta!F10</f>
        <v>74A</v>
      </c>
      <c r="G10" s="41" t="str">
        <f>Compta!G10</f>
        <v>Subvention état</v>
      </c>
      <c r="H10" s="150">
        <v>0</v>
      </c>
    </row>
    <row r="11" spans="2:8" ht="12.75">
      <c r="B11" s="45" t="str">
        <f>Compta!B11</f>
        <v>60E</v>
      </c>
      <c r="C11" s="41" t="str">
        <f>Compta!C11</f>
        <v>Fournitures administratives</v>
      </c>
      <c r="D11" s="150">
        <v>100</v>
      </c>
      <c r="E11" s="28"/>
      <c r="F11" s="45"/>
      <c r="G11" s="41"/>
      <c r="H11" s="150">
        <v>0</v>
      </c>
    </row>
    <row r="12" spans="2:8" ht="12.75">
      <c r="B12" s="45" t="str">
        <f>Compta!B12</f>
        <v>60F</v>
      </c>
      <c r="C12" s="41" t="str">
        <f>Compta!C12</f>
        <v>Autres fournitures</v>
      </c>
      <c r="D12" s="150">
        <v>500</v>
      </c>
      <c r="E12" s="28"/>
      <c r="F12" s="45"/>
      <c r="G12" s="41"/>
      <c r="H12" s="150">
        <v>0</v>
      </c>
    </row>
    <row r="13" spans="2:8" ht="12.75">
      <c r="B13" s="45" t="str">
        <f>Compta!B13</f>
        <v>61A</v>
      </c>
      <c r="C13" s="41" t="str">
        <f>Compta!C13</f>
        <v>Sous-traitance générale</v>
      </c>
      <c r="D13" s="150">
        <v>1000</v>
      </c>
      <c r="E13" s="28"/>
      <c r="F13" s="45" t="str">
        <f>Compta!F13</f>
        <v>74D</v>
      </c>
      <c r="G13" s="41" t="str">
        <f>Compta!G13</f>
        <v>Subvention région (FNDS)</v>
      </c>
      <c r="H13" s="150">
        <v>700</v>
      </c>
    </row>
    <row r="14" spans="2:8" ht="12.75">
      <c r="B14" s="45" t="str">
        <f>Compta!B14</f>
        <v>61B</v>
      </c>
      <c r="C14" s="41" t="str">
        <f>Compta!C14</f>
        <v>Locations </v>
      </c>
      <c r="D14" s="150">
        <v>0</v>
      </c>
      <c r="E14" s="28"/>
      <c r="F14" s="45" t="str">
        <f>Compta!F14</f>
        <v>74E</v>
      </c>
      <c r="G14" s="41" t="str">
        <f>Compta!G14</f>
        <v>Subvention département (Conseil Général)</v>
      </c>
      <c r="H14" s="150">
        <v>0</v>
      </c>
    </row>
    <row r="15" spans="2:8" ht="12.75">
      <c r="B15" s="45" t="str">
        <f>Compta!B15</f>
        <v>61C</v>
      </c>
      <c r="C15" s="41" t="str">
        <f>Compta!C15</f>
        <v>Entretien et réparations</v>
      </c>
      <c r="D15" s="150">
        <v>0</v>
      </c>
      <c r="E15" s="28"/>
      <c r="F15" s="45" t="str">
        <f>Compta!F15</f>
        <v>74F</v>
      </c>
      <c r="G15" s="41" t="str">
        <f>Compta!G15</f>
        <v>Subvention département (autres)</v>
      </c>
      <c r="H15" s="150">
        <v>0</v>
      </c>
    </row>
    <row r="16" spans="2:8" ht="12.75">
      <c r="B16" s="45" t="str">
        <f>Compta!B16</f>
        <v>61D</v>
      </c>
      <c r="C16" s="41" t="str">
        <f>Compta!C16</f>
        <v>Assurances</v>
      </c>
      <c r="D16" s="150">
        <v>550</v>
      </c>
      <c r="E16" s="28"/>
      <c r="F16" s="45" t="str">
        <f>Compta!F16</f>
        <v>74G</v>
      </c>
      <c r="G16" s="41" t="str">
        <f>Compta!G16</f>
        <v>Subvention communale</v>
      </c>
      <c r="H16" s="150">
        <v>800</v>
      </c>
    </row>
    <row r="17" spans="2:8" ht="12.75">
      <c r="B17" s="45" t="str">
        <f>Compta!B17</f>
        <v>61E</v>
      </c>
      <c r="C17" s="41" t="str">
        <f>Compta!C17</f>
        <v>Documentation</v>
      </c>
      <c r="D17" s="150">
        <v>50</v>
      </c>
      <c r="E17" s="28"/>
      <c r="F17" s="45" t="str">
        <f>Compta!F17</f>
        <v>74H</v>
      </c>
      <c r="G17" s="41" t="str">
        <f>Compta!G17</f>
        <v>Subvention organismes sociaux</v>
      </c>
      <c r="H17" s="150">
        <v>0</v>
      </c>
    </row>
    <row r="18" spans="2:8" ht="12.75">
      <c r="B18" s="45" t="str">
        <f>Compta!B18</f>
        <v>61F</v>
      </c>
      <c r="C18" s="41" t="str">
        <f>Compta!C18</f>
        <v>Divers services extérieurs</v>
      </c>
      <c r="D18" s="150">
        <v>350</v>
      </c>
      <c r="E18" s="28"/>
      <c r="F18" s="45" t="str">
        <f>Compta!F18</f>
        <v>74I</v>
      </c>
      <c r="G18" s="41" t="str">
        <f>Compta!G18</f>
        <v>Autres subventions</v>
      </c>
      <c r="H18" s="150">
        <v>200</v>
      </c>
    </row>
    <row r="19" spans="2:8" ht="12.75">
      <c r="B19" s="45" t="str">
        <f>Compta!B19</f>
        <v>62A</v>
      </c>
      <c r="C19" s="41" t="str">
        <f>Compta!C19</f>
        <v>Rémunérations intermédiaires et honoraires</v>
      </c>
      <c r="D19" s="150">
        <v>0</v>
      </c>
      <c r="E19" s="28"/>
      <c r="F19" s="45" t="str">
        <f>Compta!F19</f>
        <v>75A</v>
      </c>
      <c r="G19" s="41" t="str">
        <f>Compta!G19</f>
        <v>Cotisations</v>
      </c>
      <c r="H19" s="150">
        <v>4250</v>
      </c>
    </row>
    <row r="20" spans="2:8" ht="12.75">
      <c r="B20" s="45" t="str">
        <f>Compta!B20</f>
        <v>62B</v>
      </c>
      <c r="C20" s="41" t="str">
        <f>Compta!C20</f>
        <v>Publicité, publications</v>
      </c>
      <c r="D20" s="150">
        <v>0</v>
      </c>
      <c r="E20" s="28"/>
      <c r="F20" s="45" t="str">
        <f>Compta!F20</f>
        <v>75B</v>
      </c>
      <c r="G20" s="41" t="str">
        <f>Compta!G20</f>
        <v>Autres produits de gestion courante</v>
      </c>
      <c r="H20" s="150">
        <v>0</v>
      </c>
    </row>
    <row r="21" spans="2:8" ht="12.75">
      <c r="B21" s="45" t="str">
        <f>Compta!B21</f>
        <v>62C</v>
      </c>
      <c r="C21" s="41" t="str">
        <f>Compta!C21</f>
        <v>Déplacements, missions et receptions</v>
      </c>
      <c r="D21" s="150">
        <v>50</v>
      </c>
      <c r="E21" s="28"/>
      <c r="F21" s="45" t="str">
        <f>Compta!F21</f>
        <v>76A</v>
      </c>
      <c r="G21" s="41" t="str">
        <f>Compta!G21</f>
        <v>Produits financiers</v>
      </c>
      <c r="H21" s="150">
        <v>0</v>
      </c>
    </row>
    <row r="22" spans="2:8" ht="12.75">
      <c r="B22" s="45" t="str">
        <f>Compta!B22</f>
        <v>62D</v>
      </c>
      <c r="C22" s="41" t="str">
        <f>Compta!C22</f>
        <v>Frais postaux et télécom</v>
      </c>
      <c r="D22" s="150">
        <v>250</v>
      </c>
      <c r="E22" s="28"/>
      <c r="F22" s="45" t="str">
        <f>Compta!F22</f>
        <v>77A</v>
      </c>
      <c r="G22" s="41" t="str">
        <f>Compta!G22</f>
        <v>Produits exceptionnels sur gestion</v>
      </c>
      <c r="H22" s="150">
        <v>0</v>
      </c>
    </row>
    <row r="23" spans="2:8" ht="12.75">
      <c r="B23" s="45" t="str">
        <f>Compta!B23</f>
        <v>62E</v>
      </c>
      <c r="C23" s="41" t="str">
        <f>Compta!C23</f>
        <v>Services bancaires</v>
      </c>
      <c r="D23" s="150">
        <v>0</v>
      </c>
      <c r="E23" s="28"/>
      <c r="F23" s="45" t="str">
        <f>Compta!F23</f>
        <v>77B</v>
      </c>
      <c r="G23" s="41" t="str">
        <f>Compta!G23</f>
        <v>Produits exceptionnels sur exercices antérieurs</v>
      </c>
      <c r="H23" s="150">
        <v>0</v>
      </c>
    </row>
    <row r="24" spans="2:8" ht="12.75">
      <c r="B24" s="45" t="str">
        <f>Compta!B24</f>
        <v>62F</v>
      </c>
      <c r="C24" s="41" t="str">
        <f>Compta!C24</f>
        <v>Divers services (licences)</v>
      </c>
      <c r="D24" s="150">
        <v>2800</v>
      </c>
      <c r="E24" s="28"/>
      <c r="F24" s="45" t="str">
        <f>Compta!F24</f>
        <v>78A</v>
      </c>
      <c r="G24" s="41" t="str">
        <f>Compta!G24</f>
        <v>Reprises sur amortissements et provisions</v>
      </c>
      <c r="H24" s="150"/>
    </row>
    <row r="25" spans="2:8" ht="12.75">
      <c r="B25" s="45" t="str">
        <f>Compta!B25</f>
        <v>63A</v>
      </c>
      <c r="C25" s="41" t="str">
        <f>Compta!C25</f>
        <v>Impots et taxes sur rémunérations</v>
      </c>
      <c r="D25" s="150">
        <v>0</v>
      </c>
      <c r="E25" s="28"/>
      <c r="F25" s="45">
        <f>Compta!F25</f>
        <v>0</v>
      </c>
      <c r="G25" s="41">
        <f>Compta!G25</f>
        <v>0</v>
      </c>
      <c r="H25" s="150"/>
    </row>
    <row r="26" spans="2:8" ht="12.75">
      <c r="B26" s="45" t="str">
        <f>Compta!B26</f>
        <v>63B</v>
      </c>
      <c r="C26" s="41" t="str">
        <f>Compta!C26</f>
        <v>Autres impots et taxes</v>
      </c>
      <c r="D26" s="150">
        <v>0</v>
      </c>
      <c r="E26" s="28"/>
      <c r="F26" s="45">
        <f>Compta!F26</f>
        <v>0</v>
      </c>
      <c r="G26" s="41">
        <f>Compta!G26</f>
        <v>0</v>
      </c>
      <c r="H26" s="150">
        <v>0</v>
      </c>
    </row>
    <row r="27" spans="2:8" ht="12.75">
      <c r="B27" s="45" t="str">
        <f>Compta!B27</f>
        <v>64A</v>
      </c>
      <c r="C27" s="41" t="str">
        <f>Compta!C27</f>
        <v>Rémunérations du personnel</v>
      </c>
      <c r="D27" s="150">
        <v>0</v>
      </c>
      <c r="E27" s="28"/>
      <c r="F27" s="45">
        <f>Compta!F27</f>
        <v>0</v>
      </c>
      <c r="G27" s="41">
        <f>Compta!G27</f>
        <v>0</v>
      </c>
      <c r="H27" s="150">
        <v>0</v>
      </c>
    </row>
    <row r="28" spans="2:8" ht="12.75">
      <c r="B28" s="45" t="str">
        <f>Compta!B28</f>
        <v>64B</v>
      </c>
      <c r="C28" s="41" t="str">
        <f>Compta!C28</f>
        <v>Charges sociales</v>
      </c>
      <c r="D28" s="150">
        <v>0</v>
      </c>
      <c r="E28" s="28"/>
      <c r="F28" s="45">
        <f>Compta!F28</f>
        <v>0</v>
      </c>
      <c r="G28" s="41">
        <f>Compta!G28</f>
        <v>0</v>
      </c>
      <c r="H28" s="150">
        <v>0</v>
      </c>
    </row>
    <row r="29" spans="2:8" ht="12.75">
      <c r="B29" s="45" t="str">
        <f>Compta!B29</f>
        <v>64C</v>
      </c>
      <c r="C29" s="41" t="str">
        <f>Compta!C29</f>
        <v>Autres charges de personnel</v>
      </c>
      <c r="D29" s="150">
        <v>0</v>
      </c>
      <c r="E29" s="28"/>
      <c r="F29" s="45">
        <f>Compta!F29</f>
        <v>0</v>
      </c>
      <c r="G29" s="41">
        <f>Compta!G29</f>
        <v>0</v>
      </c>
      <c r="H29" s="150">
        <v>0</v>
      </c>
    </row>
    <row r="30" spans="2:8" ht="12.75">
      <c r="B30" s="45" t="str">
        <f>Compta!B30</f>
        <v>65A</v>
      </c>
      <c r="C30" s="41" t="str">
        <f>Compta!C30</f>
        <v>charges de gestion courante</v>
      </c>
      <c r="D30" s="150">
        <v>0</v>
      </c>
      <c r="E30" s="28"/>
      <c r="F30" s="45">
        <f>Compta!F30</f>
        <v>0</v>
      </c>
      <c r="G30" s="41">
        <f>Compta!G30</f>
        <v>0</v>
      </c>
      <c r="H30" s="150">
        <v>0</v>
      </c>
    </row>
    <row r="31" spans="2:8" ht="12.75">
      <c r="B31" s="45" t="str">
        <f>Compta!B31</f>
        <v>67A</v>
      </c>
      <c r="C31" s="41" t="str">
        <f>Compta!C31</f>
        <v>Charges exceptionnelles</v>
      </c>
      <c r="D31" s="150">
        <v>0</v>
      </c>
      <c r="E31" s="28"/>
      <c r="F31" s="45">
        <f>Compta!F31</f>
        <v>0</v>
      </c>
      <c r="G31" s="41">
        <f>Compta!G31</f>
        <v>0</v>
      </c>
      <c r="H31" s="150">
        <v>0</v>
      </c>
    </row>
    <row r="32" spans="2:8" ht="12.75">
      <c r="B32" s="45" t="str">
        <f>Compta!B32</f>
        <v>68A</v>
      </c>
      <c r="C32" s="41" t="str">
        <f>Compta!C32</f>
        <v>Dotation aux amortissements et provisions</v>
      </c>
      <c r="D32" s="152"/>
      <c r="E32" s="28"/>
      <c r="F32" s="45">
        <f>Compta!F32</f>
        <v>0</v>
      </c>
      <c r="G32" s="41">
        <f>Compta!G32</f>
        <v>0</v>
      </c>
      <c r="H32" s="150">
        <v>0</v>
      </c>
    </row>
    <row r="33" spans="2:8" ht="12.75">
      <c r="B33" s="45">
        <f>Compta!B33</f>
        <v>0</v>
      </c>
      <c r="C33" s="41">
        <f>Compta!C33</f>
        <v>0</v>
      </c>
      <c r="D33" s="150">
        <v>0</v>
      </c>
      <c r="E33" s="28"/>
      <c r="F33" s="45">
        <f>Compta!F33</f>
        <v>0</v>
      </c>
      <c r="G33" s="41">
        <f>Compta!G33</f>
        <v>0</v>
      </c>
      <c r="H33" s="150">
        <v>0</v>
      </c>
    </row>
    <row r="34" spans="2:8" ht="12.75">
      <c r="B34" s="20">
        <f>Compta!B34</f>
        <v>0</v>
      </c>
      <c r="C34" s="26">
        <f>Compta!C34</f>
        <v>0</v>
      </c>
      <c r="D34" s="153">
        <v>0</v>
      </c>
      <c r="F34" s="46">
        <f>Compta!F34</f>
        <v>0</v>
      </c>
      <c r="G34" s="26">
        <f>Compta!G34</f>
        <v>0</v>
      </c>
      <c r="H34" s="153">
        <v>0</v>
      </c>
    </row>
    <row r="35" spans="2:8" ht="12.75">
      <c r="B35" s="20">
        <f>Compta!B35</f>
        <v>0</v>
      </c>
      <c r="C35" s="26">
        <f>Compta!C35</f>
        <v>0</v>
      </c>
      <c r="D35" s="153">
        <v>0</v>
      </c>
      <c r="F35" s="46">
        <f>Compta!F35</f>
        <v>0</v>
      </c>
      <c r="G35" s="26">
        <f>Compta!G35</f>
        <v>0</v>
      </c>
      <c r="H35" s="153">
        <v>0</v>
      </c>
    </row>
    <row r="36" spans="2:8" ht="13.5" thickBot="1">
      <c r="B36" s="31">
        <f>Compta!B36</f>
        <v>0</v>
      </c>
      <c r="C36" s="30"/>
      <c r="D36" s="154">
        <v>0</v>
      </c>
      <c r="F36" s="46">
        <v>0</v>
      </c>
      <c r="G36" s="30"/>
      <c r="H36" s="154">
        <v>0</v>
      </c>
    </row>
    <row r="37" spans="2:8" s="28" customFormat="1" ht="12.75" thickBot="1">
      <c r="B37" s="27"/>
      <c r="C37" s="29" t="s">
        <v>38</v>
      </c>
      <c r="D37" s="151">
        <f>SUM(D7:D36)</f>
        <v>10750</v>
      </c>
      <c r="F37" s="27"/>
      <c r="G37" s="29" t="s">
        <v>16</v>
      </c>
      <c r="H37" s="151">
        <f>SUM(H7:H36)</f>
        <v>10750</v>
      </c>
    </row>
    <row r="38" spans="7:8" ht="12.75">
      <c r="G38" s="12"/>
      <c r="H38" s="39"/>
    </row>
  </sheetData>
  <mergeCells count="2">
    <mergeCell ref="B5:D5"/>
    <mergeCell ref="F5:H5"/>
  </mergeCells>
  <printOptions horizontalCentered="1"/>
  <pageMargins left="0.5905511811023623" right="0.5905511811023623" top="0.5905511811023623" bottom="0.3937007874015748" header="0.5118110236220472" footer="0.5118110236220472"/>
  <pageSetup orientation="landscape" paperSize="9"/>
</worksheet>
</file>

<file path=xl/worksheets/sheet9.xml><?xml version="1.0" encoding="utf-8"?>
<worksheet xmlns="http://schemas.openxmlformats.org/spreadsheetml/2006/main" xmlns:r="http://schemas.openxmlformats.org/officeDocument/2006/relationships">
  <sheetPr codeName="Feuil10">
    <pageSetUpPr fitToPage="1"/>
  </sheetPr>
  <dimension ref="B1:L38"/>
  <sheetViews>
    <sheetView showGridLines="0" showRowColHeaders="0" showZeros="0" workbookViewId="0" topLeftCell="A1">
      <selection activeCell="F19" sqref="F19"/>
    </sheetView>
  </sheetViews>
  <sheetFormatPr defaultColWidth="11.00390625" defaultRowHeight="12.75"/>
  <cols>
    <col min="1" max="1" width="3.75390625" style="0" customWidth="1"/>
    <col min="2" max="2" width="5.00390625" style="0" customWidth="1"/>
    <col min="3" max="3" width="30.75390625" style="0" customWidth="1"/>
    <col min="4" max="4" width="8.875" style="0" customWidth="1"/>
    <col min="5" max="5" width="7.75390625" style="0" customWidth="1"/>
    <col min="6" max="6" width="9.75390625" style="0" customWidth="1"/>
    <col min="7" max="7" width="1.37890625" style="0" customWidth="1"/>
    <col min="8" max="8" width="5.125" style="0" customWidth="1"/>
    <col min="9" max="9" width="30.75390625" style="0" customWidth="1"/>
    <col min="10" max="10" width="8.875" style="0" customWidth="1"/>
    <col min="11" max="11" width="7.75390625" style="0" customWidth="1"/>
    <col min="12" max="12" width="9.75390625" style="0" customWidth="1"/>
  </cols>
  <sheetData>
    <row r="1" ht="18">
      <c r="B1" s="51" t="s">
        <v>193</v>
      </c>
    </row>
    <row r="2" spans="2:11" ht="12.75">
      <c r="B2" s="19" t="s">
        <v>47</v>
      </c>
      <c r="I2" s="111" t="s">
        <v>192</v>
      </c>
      <c r="J2" s="320">
        <f ca="1">TODAY()</f>
        <v>37720</v>
      </c>
      <c r="K2" s="320"/>
    </row>
    <row r="3" ht="12.75">
      <c r="B3" s="19" t="s">
        <v>132</v>
      </c>
    </row>
    <row r="4" ht="13.5" thickBot="1"/>
    <row r="5" spans="2:12" ht="13.5" thickBot="1">
      <c r="B5" s="316" t="s">
        <v>55</v>
      </c>
      <c r="C5" s="317"/>
      <c r="D5" s="317"/>
      <c r="E5" s="317"/>
      <c r="F5" s="318"/>
      <c r="H5" s="316" t="s">
        <v>57</v>
      </c>
      <c r="I5" s="317"/>
      <c r="J5" s="317"/>
      <c r="K5" s="317"/>
      <c r="L5" s="318"/>
    </row>
    <row r="6" spans="3:12" s="4" customFormat="1" ht="13.5" thickBot="1">
      <c r="C6" s="47" t="s">
        <v>170</v>
      </c>
      <c r="D6" s="47" t="s">
        <v>17</v>
      </c>
      <c r="E6" s="47" t="s">
        <v>18</v>
      </c>
      <c r="F6" s="48" t="s">
        <v>41</v>
      </c>
      <c r="G6" s="47"/>
      <c r="H6" s="47"/>
      <c r="I6" s="47" t="s">
        <v>170</v>
      </c>
      <c r="J6" s="47" t="s">
        <v>17</v>
      </c>
      <c r="K6" s="47" t="s">
        <v>18</v>
      </c>
      <c r="L6" s="48" t="s">
        <v>41</v>
      </c>
    </row>
    <row r="7" spans="2:12" ht="12.75">
      <c r="B7" s="49" t="str">
        <f>Compta!B7</f>
        <v>60A</v>
      </c>
      <c r="C7" s="40" t="str">
        <f>Compta!C7</f>
        <v>Achats d'études et de prestations de services</v>
      </c>
      <c r="D7" s="116">
        <f>PrevisC!D7</f>
        <v>4500</v>
      </c>
      <c r="E7" s="116">
        <f>Compta!D7</f>
        <v>535</v>
      </c>
      <c r="F7" s="117">
        <f>E7-D7</f>
        <v>-3965</v>
      </c>
      <c r="G7" s="28"/>
      <c r="H7" s="49" t="str">
        <f>Compta!F7</f>
        <v>70A</v>
      </c>
      <c r="I7" s="40" t="str">
        <f>Compta!G7</f>
        <v>Ventes de marchandises</v>
      </c>
      <c r="J7" s="116">
        <f>PrevisC!H7</f>
        <v>600</v>
      </c>
      <c r="K7" s="116">
        <f>Compta!H7</f>
        <v>99.4</v>
      </c>
      <c r="L7" s="117">
        <f>K7-J7</f>
        <v>-500.6</v>
      </c>
    </row>
    <row r="8" spans="2:12" ht="12.75">
      <c r="B8" s="45" t="str">
        <f>Compta!B8</f>
        <v>60B</v>
      </c>
      <c r="C8" s="41" t="str">
        <f>Compta!C8</f>
        <v>Achats non stockés de matières et fournitures</v>
      </c>
      <c r="D8" s="118">
        <f>PrevisC!D8</f>
        <v>500</v>
      </c>
      <c r="E8" s="118">
        <f>Compta!D8</f>
        <v>151</v>
      </c>
      <c r="F8" s="119">
        <f aca="true" t="shared" si="0" ref="F8:F36">E8-D8</f>
        <v>-349</v>
      </c>
      <c r="G8" s="28"/>
      <c r="H8" s="45" t="str">
        <f>Compta!F8</f>
        <v>70B</v>
      </c>
      <c r="I8" s="41" t="str">
        <f>Compta!G8</f>
        <v>Ventes de prestations de services</v>
      </c>
      <c r="J8" s="118">
        <f>PrevisC!H8</f>
        <v>4200</v>
      </c>
      <c r="K8" s="118">
        <f>Compta!H8</f>
        <v>810</v>
      </c>
      <c r="L8" s="119">
        <f aca="true" t="shared" si="1" ref="L8:L36">K8-J8</f>
        <v>-3390</v>
      </c>
    </row>
    <row r="9" spans="2:12" ht="12.75">
      <c r="B9" s="45" t="str">
        <f>Compta!B9</f>
        <v>60C</v>
      </c>
      <c r="C9" s="41" t="str">
        <f>Compta!C9</f>
        <v>Fournitures non stockables (eau, énergie)</v>
      </c>
      <c r="D9" s="118">
        <f>PrevisC!D9</f>
        <v>0</v>
      </c>
      <c r="E9" s="118">
        <f>Compta!D9</f>
        <v>0</v>
      </c>
      <c r="F9" s="119">
        <f t="shared" si="0"/>
        <v>0</v>
      </c>
      <c r="G9" s="28"/>
      <c r="H9" s="45" t="str">
        <f>Compta!F9</f>
        <v>70C</v>
      </c>
      <c r="I9" s="41" t="str">
        <f>Compta!G9</f>
        <v>Produits des activités annexes</v>
      </c>
      <c r="J9" s="118">
        <f>PrevisC!H9</f>
        <v>0</v>
      </c>
      <c r="K9" s="118">
        <f>Compta!H9</f>
        <v>0</v>
      </c>
      <c r="L9" s="119">
        <f t="shared" si="1"/>
        <v>0</v>
      </c>
    </row>
    <row r="10" spans="2:12" ht="12" customHeight="1">
      <c r="B10" s="45" t="str">
        <f>Compta!B10</f>
        <v>60D</v>
      </c>
      <c r="C10" s="41" t="str">
        <f>Compta!C10</f>
        <v>Fournitures d'entretien et de petit équipement</v>
      </c>
      <c r="D10" s="118">
        <f>PrevisC!D10</f>
        <v>100</v>
      </c>
      <c r="E10" s="118">
        <f>Compta!D10</f>
        <v>7.6</v>
      </c>
      <c r="F10" s="119">
        <f t="shared" si="0"/>
        <v>-92.4</v>
      </c>
      <c r="G10" s="28"/>
      <c r="H10" s="45" t="str">
        <f>Compta!F10</f>
        <v>74A</v>
      </c>
      <c r="I10" s="41" t="str">
        <f>Compta!G10</f>
        <v>Subvention état</v>
      </c>
      <c r="J10" s="118">
        <f>PrevisC!H10</f>
        <v>0</v>
      </c>
      <c r="K10" s="118">
        <f>Compta!H10</f>
        <v>0</v>
      </c>
      <c r="L10" s="119">
        <f t="shared" si="1"/>
        <v>0</v>
      </c>
    </row>
    <row r="11" spans="2:12" ht="12.75">
      <c r="B11" s="45" t="str">
        <f>Compta!B11</f>
        <v>60E</v>
      </c>
      <c r="C11" s="41" t="str">
        <f>Compta!C11</f>
        <v>Fournitures administratives</v>
      </c>
      <c r="D11" s="118">
        <f>PrevisC!D11</f>
        <v>100</v>
      </c>
      <c r="E11" s="118">
        <f>Compta!D11</f>
        <v>0</v>
      </c>
      <c r="F11" s="119">
        <f t="shared" si="0"/>
        <v>-100</v>
      </c>
      <c r="G11" s="28"/>
      <c r="H11" s="45">
        <f>Compta!F11</f>
        <v>0</v>
      </c>
      <c r="I11" s="41">
        <f>Compta!G11</f>
        <v>0</v>
      </c>
      <c r="J11" s="118">
        <f>PrevisC!H11</f>
        <v>0</v>
      </c>
      <c r="K11" s="118">
        <f>Compta!H11</f>
        <v>0</v>
      </c>
      <c r="L11" s="119">
        <f t="shared" si="1"/>
        <v>0</v>
      </c>
    </row>
    <row r="12" spans="2:12" ht="12.75">
      <c r="B12" s="45" t="str">
        <f>Compta!B12</f>
        <v>60F</v>
      </c>
      <c r="C12" s="41" t="str">
        <f>Compta!C12</f>
        <v>Autres fournitures</v>
      </c>
      <c r="D12" s="118">
        <f>PrevisC!D12</f>
        <v>500</v>
      </c>
      <c r="E12" s="118">
        <f>Compta!D12</f>
        <v>0</v>
      </c>
      <c r="F12" s="119">
        <f t="shared" si="0"/>
        <v>-500</v>
      </c>
      <c r="G12" s="28"/>
      <c r="H12" s="45">
        <f>Compta!F12</f>
        <v>0</v>
      </c>
      <c r="I12" s="41">
        <f>Compta!G12</f>
        <v>0</v>
      </c>
      <c r="J12" s="118">
        <f>PrevisC!H12</f>
        <v>0</v>
      </c>
      <c r="K12" s="118">
        <f>Compta!H12</f>
        <v>0</v>
      </c>
      <c r="L12" s="119">
        <f t="shared" si="1"/>
        <v>0</v>
      </c>
    </row>
    <row r="13" spans="2:12" ht="12.75">
      <c r="B13" s="45" t="str">
        <f>Compta!B13</f>
        <v>61A</v>
      </c>
      <c r="C13" s="41" t="str">
        <f>Compta!C13</f>
        <v>Sous-traitance générale</v>
      </c>
      <c r="D13" s="118">
        <f>PrevisC!D13</f>
        <v>1000</v>
      </c>
      <c r="E13" s="118">
        <f>Compta!D13</f>
        <v>0</v>
      </c>
      <c r="F13" s="119">
        <f t="shared" si="0"/>
        <v>-1000</v>
      </c>
      <c r="G13" s="28"/>
      <c r="H13" s="45" t="str">
        <f>Compta!F13</f>
        <v>74D</v>
      </c>
      <c r="I13" s="41" t="str">
        <f>Compta!G13</f>
        <v>Subvention région (FNDS)</v>
      </c>
      <c r="J13" s="118">
        <f>PrevisC!H13</f>
        <v>700</v>
      </c>
      <c r="K13" s="118">
        <f>Compta!H13</f>
        <v>0</v>
      </c>
      <c r="L13" s="119">
        <f t="shared" si="1"/>
        <v>-700</v>
      </c>
    </row>
    <row r="14" spans="2:12" ht="12.75">
      <c r="B14" s="45" t="str">
        <f>Compta!B14</f>
        <v>61B</v>
      </c>
      <c r="C14" s="41" t="str">
        <f>Compta!C14</f>
        <v>Locations </v>
      </c>
      <c r="D14" s="118">
        <f>PrevisC!D14</f>
        <v>0</v>
      </c>
      <c r="E14" s="118">
        <f>Compta!D14</f>
        <v>0</v>
      </c>
      <c r="F14" s="119">
        <f t="shared" si="0"/>
        <v>0</v>
      </c>
      <c r="G14" s="28"/>
      <c r="H14" s="45" t="str">
        <f>Compta!F14</f>
        <v>74E</v>
      </c>
      <c r="I14" s="41" t="str">
        <f>Compta!G14</f>
        <v>Subvention département (Conseil Général)</v>
      </c>
      <c r="J14" s="118">
        <f>PrevisC!H14</f>
        <v>0</v>
      </c>
      <c r="K14" s="118">
        <f>Compta!H14</f>
        <v>0</v>
      </c>
      <c r="L14" s="119">
        <f t="shared" si="1"/>
        <v>0</v>
      </c>
    </row>
    <row r="15" spans="2:12" ht="12.75">
      <c r="B15" s="45" t="str">
        <f>Compta!B15</f>
        <v>61C</v>
      </c>
      <c r="C15" s="41" t="str">
        <f>Compta!C15</f>
        <v>Entretien et réparations</v>
      </c>
      <c r="D15" s="118">
        <f>PrevisC!D15</f>
        <v>0</v>
      </c>
      <c r="E15" s="118">
        <f>Compta!D15</f>
        <v>0</v>
      </c>
      <c r="F15" s="119">
        <f t="shared" si="0"/>
        <v>0</v>
      </c>
      <c r="G15" s="28"/>
      <c r="H15" s="45" t="str">
        <f>Compta!F15</f>
        <v>74F</v>
      </c>
      <c r="I15" s="41" t="str">
        <f>Compta!G15</f>
        <v>Subvention département (autres)</v>
      </c>
      <c r="J15" s="118">
        <f>PrevisC!H15</f>
        <v>0</v>
      </c>
      <c r="K15" s="118">
        <f>Compta!H15</f>
        <v>0</v>
      </c>
      <c r="L15" s="119">
        <f t="shared" si="1"/>
        <v>0</v>
      </c>
    </row>
    <row r="16" spans="2:12" ht="12.75">
      <c r="B16" s="45" t="str">
        <f>Compta!B16</f>
        <v>61D</v>
      </c>
      <c r="C16" s="41" t="str">
        <f>Compta!C16</f>
        <v>Assurances</v>
      </c>
      <c r="D16" s="118">
        <f>PrevisC!D16</f>
        <v>550</v>
      </c>
      <c r="E16" s="118">
        <f>Compta!D16</f>
        <v>0</v>
      </c>
      <c r="F16" s="119">
        <f t="shared" si="0"/>
        <v>-550</v>
      </c>
      <c r="G16" s="28"/>
      <c r="H16" s="45" t="str">
        <f>Compta!F16</f>
        <v>74G</v>
      </c>
      <c r="I16" s="41" t="str">
        <f>Compta!G16</f>
        <v>Subvention communale</v>
      </c>
      <c r="J16" s="118">
        <f>PrevisC!H16</f>
        <v>800</v>
      </c>
      <c r="K16" s="118">
        <f>Compta!H16</f>
        <v>0</v>
      </c>
      <c r="L16" s="119">
        <f t="shared" si="1"/>
        <v>-800</v>
      </c>
    </row>
    <row r="17" spans="2:12" ht="12.75">
      <c r="B17" s="45" t="str">
        <f>Compta!B17</f>
        <v>61E</v>
      </c>
      <c r="C17" s="41" t="str">
        <f>Compta!C17</f>
        <v>Documentation</v>
      </c>
      <c r="D17" s="118">
        <f>PrevisC!D17</f>
        <v>50</v>
      </c>
      <c r="E17" s="118">
        <f>Compta!D17</f>
        <v>0</v>
      </c>
      <c r="F17" s="119">
        <f t="shared" si="0"/>
        <v>-50</v>
      </c>
      <c r="G17" s="28"/>
      <c r="H17" s="45" t="str">
        <f>Compta!F17</f>
        <v>74H</v>
      </c>
      <c r="I17" s="41" t="str">
        <f>Compta!G17</f>
        <v>Subvention organismes sociaux</v>
      </c>
      <c r="J17" s="118">
        <f>PrevisC!H17</f>
        <v>0</v>
      </c>
      <c r="K17" s="118">
        <f>Compta!H17</f>
        <v>0</v>
      </c>
      <c r="L17" s="119">
        <f t="shared" si="1"/>
        <v>0</v>
      </c>
    </row>
    <row r="18" spans="2:12" ht="12.75">
      <c r="B18" s="45" t="str">
        <f>Compta!B18</f>
        <v>61F</v>
      </c>
      <c r="C18" s="41" t="str">
        <f>Compta!C18</f>
        <v>Divers services extérieurs</v>
      </c>
      <c r="D18" s="118">
        <f>PrevisC!D18</f>
        <v>350</v>
      </c>
      <c r="E18" s="118">
        <f>Compta!D18</f>
        <v>0</v>
      </c>
      <c r="F18" s="119">
        <f t="shared" si="0"/>
        <v>-350</v>
      </c>
      <c r="G18" s="28"/>
      <c r="H18" s="45" t="str">
        <f>Compta!F18</f>
        <v>74I</v>
      </c>
      <c r="I18" s="41" t="str">
        <f>Compta!G18</f>
        <v>Autres subventions</v>
      </c>
      <c r="J18" s="118">
        <f>PrevisC!H18</f>
        <v>200</v>
      </c>
      <c r="K18" s="118">
        <f>Compta!H18</f>
        <v>196</v>
      </c>
      <c r="L18" s="119">
        <f t="shared" si="1"/>
        <v>-4</v>
      </c>
    </row>
    <row r="19" spans="2:12" ht="12.75">
      <c r="B19" s="45" t="str">
        <f>Compta!B19</f>
        <v>62A</v>
      </c>
      <c r="C19" s="41" t="str">
        <f>Compta!C19</f>
        <v>Rémunérations intermédiaires et honoraires</v>
      </c>
      <c r="D19" s="118">
        <f>PrevisC!D19</f>
        <v>0</v>
      </c>
      <c r="E19" s="118">
        <f>Compta!D19</f>
        <v>0</v>
      </c>
      <c r="F19" s="119">
        <f t="shared" si="0"/>
        <v>0</v>
      </c>
      <c r="G19" s="28"/>
      <c r="H19" s="45" t="str">
        <f>Compta!F19</f>
        <v>75A</v>
      </c>
      <c r="I19" s="41" t="str">
        <f>Compta!G19</f>
        <v>Cotisations</v>
      </c>
      <c r="J19" s="118">
        <f>PrevisC!H19</f>
        <v>4250</v>
      </c>
      <c r="K19" s="118">
        <f>Compta!H19</f>
        <v>3677</v>
      </c>
      <c r="L19" s="119">
        <f t="shared" si="1"/>
        <v>-573</v>
      </c>
    </row>
    <row r="20" spans="2:12" ht="12.75">
      <c r="B20" s="45" t="str">
        <f>Compta!B20</f>
        <v>62B</v>
      </c>
      <c r="C20" s="41" t="str">
        <f>Compta!C20</f>
        <v>Publicité, publications</v>
      </c>
      <c r="D20" s="118">
        <f>PrevisC!D20</f>
        <v>0</v>
      </c>
      <c r="E20" s="118">
        <f>Compta!D20</f>
        <v>0</v>
      </c>
      <c r="F20" s="119">
        <f t="shared" si="0"/>
        <v>0</v>
      </c>
      <c r="G20" s="28"/>
      <c r="H20" s="45" t="str">
        <f>Compta!F20</f>
        <v>75B</v>
      </c>
      <c r="I20" s="41" t="str">
        <f>Compta!G20</f>
        <v>Autres produits de gestion courante</v>
      </c>
      <c r="J20" s="118">
        <f>PrevisC!H20</f>
        <v>0</v>
      </c>
      <c r="K20" s="118">
        <f>Compta!H20</f>
        <v>0</v>
      </c>
      <c r="L20" s="119">
        <f t="shared" si="1"/>
        <v>0</v>
      </c>
    </row>
    <row r="21" spans="2:12" ht="12.75">
      <c r="B21" s="45" t="str">
        <f>Compta!B21</f>
        <v>62C</v>
      </c>
      <c r="C21" s="41" t="str">
        <f>Compta!C21</f>
        <v>Déplacements, missions et receptions</v>
      </c>
      <c r="D21" s="118">
        <f>PrevisC!D21</f>
        <v>50</v>
      </c>
      <c r="E21" s="118">
        <f>Compta!D21</f>
        <v>0</v>
      </c>
      <c r="F21" s="119">
        <f t="shared" si="0"/>
        <v>-50</v>
      </c>
      <c r="G21" s="28"/>
      <c r="H21" s="45" t="str">
        <f>Compta!F21</f>
        <v>76A</v>
      </c>
      <c r="I21" s="41" t="str">
        <f>Compta!G21</f>
        <v>Produits financiers</v>
      </c>
      <c r="J21" s="118">
        <f>PrevisC!H21</f>
        <v>0</v>
      </c>
      <c r="K21" s="118">
        <f>Compta!H21</f>
        <v>0</v>
      </c>
      <c r="L21" s="119">
        <f t="shared" si="1"/>
        <v>0</v>
      </c>
    </row>
    <row r="22" spans="2:12" ht="12.75">
      <c r="B22" s="45" t="str">
        <f>Compta!B22</f>
        <v>62D</v>
      </c>
      <c r="C22" s="41" t="str">
        <f>Compta!C22</f>
        <v>Frais postaux et télécom</v>
      </c>
      <c r="D22" s="118">
        <f>PrevisC!D22</f>
        <v>250</v>
      </c>
      <c r="E22" s="118">
        <f>Compta!D22</f>
        <v>0</v>
      </c>
      <c r="F22" s="119">
        <f t="shared" si="0"/>
        <v>-250</v>
      </c>
      <c r="G22" s="28"/>
      <c r="H22" s="45" t="str">
        <f>Compta!F22</f>
        <v>77A</v>
      </c>
      <c r="I22" s="41" t="str">
        <f>Compta!G22</f>
        <v>Produits exceptionnels sur gestion</v>
      </c>
      <c r="J22" s="118">
        <f>PrevisC!H22</f>
        <v>0</v>
      </c>
      <c r="K22" s="118">
        <f>Compta!H22</f>
        <v>0</v>
      </c>
      <c r="L22" s="119">
        <f t="shared" si="1"/>
        <v>0</v>
      </c>
    </row>
    <row r="23" spans="2:12" ht="12.75">
      <c r="B23" s="45" t="str">
        <f>Compta!B23</f>
        <v>62E</v>
      </c>
      <c r="C23" s="41" t="str">
        <f>Compta!C23</f>
        <v>Services bancaires</v>
      </c>
      <c r="D23" s="118">
        <f>PrevisC!D23</f>
        <v>0</v>
      </c>
      <c r="E23" s="118">
        <f>Compta!D23</f>
        <v>0</v>
      </c>
      <c r="F23" s="119">
        <f t="shared" si="0"/>
        <v>0</v>
      </c>
      <c r="G23" s="28"/>
      <c r="H23" s="45" t="str">
        <f>Compta!F23</f>
        <v>77B</v>
      </c>
      <c r="I23" s="41" t="str">
        <f>Compta!G23</f>
        <v>Produits exceptionnels sur exercices antérieurs</v>
      </c>
      <c r="J23" s="118">
        <f>PrevisC!H23</f>
        <v>0</v>
      </c>
      <c r="K23" s="118">
        <f>Compta!H23</f>
        <v>0</v>
      </c>
      <c r="L23" s="119">
        <f t="shared" si="1"/>
        <v>0</v>
      </c>
    </row>
    <row r="24" spans="2:12" ht="12.75">
      <c r="B24" s="45" t="str">
        <f>Compta!B24</f>
        <v>62F</v>
      </c>
      <c r="C24" s="41" t="str">
        <f>Compta!C24</f>
        <v>Divers services (licences)</v>
      </c>
      <c r="D24" s="118">
        <f>PrevisC!D24</f>
        <v>2800</v>
      </c>
      <c r="E24" s="118">
        <f>Compta!D24</f>
        <v>2112</v>
      </c>
      <c r="F24" s="119">
        <f t="shared" si="0"/>
        <v>-688</v>
      </c>
      <c r="G24" s="28"/>
      <c r="H24" s="45" t="str">
        <f>Compta!F24</f>
        <v>78A</v>
      </c>
      <c r="I24" s="41" t="str">
        <f>Compta!G24</f>
        <v>Reprises sur amortissements et provisions</v>
      </c>
      <c r="J24" s="120">
        <f>PrevisC!H24</f>
        <v>0</v>
      </c>
      <c r="K24" s="120">
        <f>Compta!H24</f>
        <v>0</v>
      </c>
      <c r="L24" s="119">
        <f t="shared" si="1"/>
        <v>0</v>
      </c>
    </row>
    <row r="25" spans="2:12" ht="12.75">
      <c r="B25" s="45" t="str">
        <f>Compta!B25</f>
        <v>63A</v>
      </c>
      <c r="C25" s="41" t="str">
        <f>Compta!C25</f>
        <v>Impots et taxes sur rémunérations</v>
      </c>
      <c r="D25" s="118">
        <f>PrevisC!D25</f>
        <v>0</v>
      </c>
      <c r="E25" s="118">
        <f>Compta!D25</f>
        <v>0</v>
      </c>
      <c r="F25" s="119">
        <f t="shared" si="0"/>
        <v>0</v>
      </c>
      <c r="G25" s="28"/>
      <c r="H25" s="45">
        <f>Compta!F25</f>
        <v>0</v>
      </c>
      <c r="I25" s="41">
        <f>Compta!G25</f>
        <v>0</v>
      </c>
      <c r="J25" s="118">
        <f>PrevisC!H25</f>
        <v>0</v>
      </c>
      <c r="K25" s="118">
        <f>Compta!H25</f>
        <v>0</v>
      </c>
      <c r="L25" s="119">
        <f t="shared" si="1"/>
        <v>0</v>
      </c>
    </row>
    <row r="26" spans="2:12" ht="12.75">
      <c r="B26" s="45" t="str">
        <f>Compta!B26</f>
        <v>63B</v>
      </c>
      <c r="C26" s="41" t="str">
        <f>Compta!C26</f>
        <v>Autres impots et taxes</v>
      </c>
      <c r="D26" s="118">
        <f>PrevisC!D26</f>
        <v>0</v>
      </c>
      <c r="E26" s="118">
        <f>Compta!D26</f>
        <v>0</v>
      </c>
      <c r="F26" s="119">
        <f t="shared" si="0"/>
        <v>0</v>
      </c>
      <c r="G26" s="28"/>
      <c r="H26" s="45">
        <f>Compta!F26</f>
        <v>0</v>
      </c>
      <c r="I26" s="41">
        <f>Compta!G26</f>
        <v>0</v>
      </c>
      <c r="J26" s="118">
        <f>PrevisC!H26</f>
        <v>0</v>
      </c>
      <c r="K26" s="118">
        <f>Compta!H26</f>
        <v>0</v>
      </c>
      <c r="L26" s="119">
        <f t="shared" si="1"/>
        <v>0</v>
      </c>
    </row>
    <row r="27" spans="2:12" ht="12.75">
      <c r="B27" s="45" t="str">
        <f>Compta!B27</f>
        <v>64A</v>
      </c>
      <c r="C27" s="41" t="str">
        <f>Compta!C27</f>
        <v>Rémunérations du personnel</v>
      </c>
      <c r="D27" s="118">
        <f>PrevisC!D27</f>
        <v>0</v>
      </c>
      <c r="E27" s="118">
        <f>Compta!D27</f>
        <v>0</v>
      </c>
      <c r="F27" s="119">
        <f t="shared" si="0"/>
        <v>0</v>
      </c>
      <c r="G27" s="28"/>
      <c r="H27" s="45">
        <f>Compta!F27</f>
        <v>0</v>
      </c>
      <c r="I27" s="41">
        <f>Compta!G27</f>
        <v>0</v>
      </c>
      <c r="J27" s="118">
        <f>PrevisC!H27</f>
        <v>0</v>
      </c>
      <c r="K27" s="118">
        <f>Compta!H27</f>
        <v>0</v>
      </c>
      <c r="L27" s="119">
        <f t="shared" si="1"/>
        <v>0</v>
      </c>
    </row>
    <row r="28" spans="2:12" ht="12.75">
      <c r="B28" s="45" t="str">
        <f>Compta!B28</f>
        <v>64B</v>
      </c>
      <c r="C28" s="41" t="str">
        <f>Compta!C28</f>
        <v>Charges sociales</v>
      </c>
      <c r="D28" s="118">
        <f>PrevisC!D28</f>
        <v>0</v>
      </c>
      <c r="E28" s="118">
        <f>Compta!D28</f>
        <v>0</v>
      </c>
      <c r="F28" s="119">
        <f t="shared" si="0"/>
        <v>0</v>
      </c>
      <c r="G28" s="28"/>
      <c r="H28" s="45">
        <f>Compta!F28</f>
        <v>0</v>
      </c>
      <c r="I28" s="41">
        <f>Compta!G28</f>
        <v>0</v>
      </c>
      <c r="J28" s="118">
        <f>PrevisC!H28</f>
        <v>0</v>
      </c>
      <c r="K28" s="118">
        <f>Compta!H28</f>
        <v>0</v>
      </c>
      <c r="L28" s="119">
        <f t="shared" si="1"/>
        <v>0</v>
      </c>
    </row>
    <row r="29" spans="2:12" ht="12.75">
      <c r="B29" s="45" t="str">
        <f>Compta!B29</f>
        <v>64C</v>
      </c>
      <c r="C29" s="41" t="str">
        <f>Compta!C29</f>
        <v>Autres charges de personnel</v>
      </c>
      <c r="D29" s="118">
        <f>PrevisC!D29</f>
        <v>0</v>
      </c>
      <c r="E29" s="118">
        <f>Compta!D29</f>
        <v>0</v>
      </c>
      <c r="F29" s="119">
        <f t="shared" si="0"/>
        <v>0</v>
      </c>
      <c r="G29" s="28"/>
      <c r="H29" s="45">
        <f>Compta!F29</f>
        <v>0</v>
      </c>
      <c r="I29" s="41">
        <f>Compta!G29</f>
        <v>0</v>
      </c>
      <c r="J29" s="118">
        <f>PrevisC!H29</f>
        <v>0</v>
      </c>
      <c r="K29" s="118">
        <f>Compta!H29</f>
        <v>0</v>
      </c>
      <c r="L29" s="119">
        <f t="shared" si="1"/>
        <v>0</v>
      </c>
    </row>
    <row r="30" spans="2:12" ht="12.75">
      <c r="B30" s="45" t="str">
        <f>Compta!B30</f>
        <v>65A</v>
      </c>
      <c r="C30" s="41" t="str">
        <f>Compta!C30</f>
        <v>charges de gestion courante</v>
      </c>
      <c r="D30" s="118">
        <f>PrevisC!D30</f>
        <v>0</v>
      </c>
      <c r="E30" s="118">
        <f>Compta!D30</f>
        <v>0</v>
      </c>
      <c r="F30" s="119">
        <f t="shared" si="0"/>
        <v>0</v>
      </c>
      <c r="G30" s="28"/>
      <c r="H30" s="45">
        <f>Compta!F30</f>
        <v>0</v>
      </c>
      <c r="I30" s="41">
        <f>Compta!G30</f>
        <v>0</v>
      </c>
      <c r="J30" s="118">
        <f>PrevisC!H30</f>
        <v>0</v>
      </c>
      <c r="K30" s="118">
        <f>Compta!H30</f>
        <v>0</v>
      </c>
      <c r="L30" s="119">
        <f t="shared" si="1"/>
        <v>0</v>
      </c>
    </row>
    <row r="31" spans="2:12" ht="12.75">
      <c r="B31" s="45" t="str">
        <f>Compta!B31</f>
        <v>67A</v>
      </c>
      <c r="C31" s="41" t="str">
        <f>Compta!C31</f>
        <v>Charges exceptionnelles</v>
      </c>
      <c r="D31" s="118">
        <f>PrevisC!D31</f>
        <v>0</v>
      </c>
      <c r="E31" s="118">
        <f>Compta!D31</f>
        <v>0</v>
      </c>
      <c r="F31" s="119">
        <f t="shared" si="0"/>
        <v>0</v>
      </c>
      <c r="G31" s="28"/>
      <c r="H31" s="45">
        <f>Compta!F31</f>
        <v>0</v>
      </c>
      <c r="I31" s="41">
        <f>Compta!G31</f>
        <v>0</v>
      </c>
      <c r="J31" s="118">
        <f>PrevisC!H31</f>
        <v>0</v>
      </c>
      <c r="K31" s="118">
        <f>Compta!H31</f>
        <v>0</v>
      </c>
      <c r="L31" s="119">
        <f t="shared" si="1"/>
        <v>0</v>
      </c>
    </row>
    <row r="32" spans="2:12" ht="12.75">
      <c r="B32" s="45" t="str">
        <f>Compta!B32</f>
        <v>68A</v>
      </c>
      <c r="C32" s="41" t="str">
        <f>Compta!C32</f>
        <v>Dotation aux amortissements et provisions</v>
      </c>
      <c r="D32" s="118">
        <f>PrevisC!D32</f>
        <v>0</v>
      </c>
      <c r="E32" s="120">
        <f>Compta!D32</f>
        <v>0</v>
      </c>
      <c r="F32" s="119">
        <f t="shared" si="0"/>
        <v>0</v>
      </c>
      <c r="G32" s="28"/>
      <c r="H32" s="45">
        <f>Compta!F32</f>
        <v>0</v>
      </c>
      <c r="I32" s="41">
        <f>Compta!G32</f>
        <v>0</v>
      </c>
      <c r="J32" s="118">
        <f>PrevisC!H32</f>
        <v>0</v>
      </c>
      <c r="K32" s="118">
        <f>Compta!H32</f>
        <v>0</v>
      </c>
      <c r="L32" s="119">
        <f t="shared" si="1"/>
        <v>0</v>
      </c>
    </row>
    <row r="33" spans="2:12" ht="12.75">
      <c r="B33" s="45">
        <f>Compta!B33</f>
        <v>0</v>
      </c>
      <c r="C33" s="41">
        <f>Compta!C33</f>
        <v>0</v>
      </c>
      <c r="D33" s="118">
        <f>PrevisC!D33</f>
        <v>0</v>
      </c>
      <c r="E33" s="118">
        <f>Compta!D33</f>
        <v>0</v>
      </c>
      <c r="F33" s="119">
        <f t="shared" si="0"/>
        <v>0</v>
      </c>
      <c r="G33" s="28"/>
      <c r="H33" s="45">
        <f>Compta!F33</f>
        <v>0</v>
      </c>
      <c r="I33" s="41">
        <f>Compta!G33</f>
        <v>0</v>
      </c>
      <c r="J33" s="118">
        <f>PrevisC!H33</f>
        <v>0</v>
      </c>
      <c r="K33" s="118">
        <f>Compta!H33</f>
        <v>0</v>
      </c>
      <c r="L33" s="119">
        <f t="shared" si="1"/>
        <v>0</v>
      </c>
    </row>
    <row r="34" spans="2:12" ht="12.75">
      <c r="B34" s="42">
        <f>Compta!B34</f>
        <v>0</v>
      </c>
      <c r="C34" s="43">
        <f>Compta!C34</f>
        <v>0</v>
      </c>
      <c r="D34" s="121">
        <f>PrevisC!D34</f>
        <v>0</v>
      </c>
      <c r="E34" s="121">
        <f>Compta!D34</f>
        <v>0</v>
      </c>
      <c r="F34" s="119">
        <f t="shared" si="0"/>
        <v>0</v>
      </c>
      <c r="G34" s="28"/>
      <c r="H34" s="46">
        <f>Compta!F34</f>
        <v>0</v>
      </c>
      <c r="I34" s="43">
        <f>Compta!G34</f>
        <v>0</v>
      </c>
      <c r="J34" s="121">
        <f>PrevisC!H34</f>
        <v>0</v>
      </c>
      <c r="K34" s="121">
        <f>Compta!H34</f>
        <v>0</v>
      </c>
      <c r="L34" s="119">
        <f t="shared" si="1"/>
        <v>0</v>
      </c>
    </row>
    <row r="35" spans="2:12" ht="12.75">
      <c r="B35" s="42">
        <f>Compta!B35</f>
        <v>0</v>
      </c>
      <c r="C35" s="43">
        <f>Compta!C35</f>
        <v>0</v>
      </c>
      <c r="D35" s="121">
        <f>PrevisC!D35</f>
        <v>0</v>
      </c>
      <c r="E35" s="121">
        <f>Compta!D35</f>
        <v>0</v>
      </c>
      <c r="F35" s="119">
        <f t="shared" si="0"/>
        <v>0</v>
      </c>
      <c r="G35" s="28"/>
      <c r="H35" s="46">
        <f>Compta!F35</f>
        <v>0</v>
      </c>
      <c r="I35" s="43">
        <f>Compta!G35</f>
        <v>0</v>
      </c>
      <c r="J35" s="121">
        <f>PrevisC!H35</f>
        <v>0</v>
      </c>
      <c r="K35" s="121">
        <f>Compta!H35</f>
        <v>0</v>
      </c>
      <c r="L35" s="119">
        <f t="shared" si="1"/>
        <v>0</v>
      </c>
    </row>
    <row r="36" spans="2:12" ht="13.5" thickBot="1">
      <c r="B36" s="42">
        <v>0</v>
      </c>
      <c r="C36" s="44" t="s">
        <v>65</v>
      </c>
      <c r="D36" s="122">
        <f>PrevisC!D36</f>
        <v>0</v>
      </c>
      <c r="E36" s="123">
        <f>Compta!D36</f>
        <v>0</v>
      </c>
      <c r="F36" s="124">
        <f t="shared" si="0"/>
        <v>0</v>
      </c>
      <c r="G36" s="28"/>
      <c r="H36" s="46">
        <v>0</v>
      </c>
      <c r="I36" s="44" t="s">
        <v>65</v>
      </c>
      <c r="J36" s="122">
        <f>PrevisC!H36</f>
        <v>0</v>
      </c>
      <c r="K36" s="123">
        <f>Compta!H36</f>
        <v>0</v>
      </c>
      <c r="L36" s="124">
        <f t="shared" si="1"/>
        <v>0</v>
      </c>
    </row>
    <row r="37" spans="2:12" s="28" customFormat="1" ht="12.75" thickBot="1">
      <c r="B37" s="27"/>
      <c r="C37" s="29" t="s">
        <v>164</v>
      </c>
      <c r="D37" s="125">
        <f>SUM(D7:D36)</f>
        <v>10750</v>
      </c>
      <c r="E37" s="125">
        <f>SUM(E7:E36)</f>
        <v>2805.6</v>
      </c>
      <c r="F37" s="126">
        <f>SUM(F7:F36)</f>
        <v>-7944.4</v>
      </c>
      <c r="H37" s="27"/>
      <c r="I37" s="29" t="s">
        <v>163</v>
      </c>
      <c r="J37" s="125">
        <f>SUM(J7:J36)</f>
        <v>10750</v>
      </c>
      <c r="K37" s="125">
        <f>SUM(K7:K36)</f>
        <v>4782.4</v>
      </c>
      <c r="L37" s="126">
        <f>SUM(L7:L36)</f>
        <v>-5967.6</v>
      </c>
    </row>
    <row r="38" spans="3:12" ht="13.5" thickBot="1">
      <c r="C38" s="319"/>
      <c r="D38" s="319"/>
      <c r="E38" s="319"/>
      <c r="F38" s="319"/>
      <c r="G38" s="319"/>
      <c r="H38" s="319"/>
      <c r="I38" s="12" t="s">
        <v>53</v>
      </c>
      <c r="J38" s="127"/>
      <c r="K38" s="127"/>
      <c r="L38" s="128">
        <f>L37-F37</f>
        <v>1976.7999999999993</v>
      </c>
    </row>
  </sheetData>
  <mergeCells count="4">
    <mergeCell ref="B5:F5"/>
    <mergeCell ref="H5:L5"/>
    <mergeCell ref="C38:H38"/>
    <mergeCell ref="J2:K2"/>
  </mergeCells>
  <printOptions/>
  <pageMargins left="0.7874015748031497" right="0.7874015748031497" top="0.984251968503937" bottom="0.984251968503937" header="0.5118110236220472" footer="0.5118110236220472"/>
  <pageSetup fitToHeight="1" fitToWidth="1" orientation="landscape" paperSize="9" scale="9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cp:lastModifiedBy>
  <cp:lastPrinted>2007-03-31T08:15:45Z</cp:lastPrinted>
  <dcterms:created xsi:type="dcterms:W3CDTF">2003-05-26T05:24:42Z</dcterms:created>
  <dcterms:modified xsi:type="dcterms:W3CDTF">2007-04-10T19:35:11Z</dcterms:modified>
  <cp:category/>
  <cp:version/>
  <cp:contentType/>
  <cp:contentStatus/>
</cp:coreProperties>
</file>